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OPF 2019\KPFR.3.ZO.2019 - utrzymanie programu SOPF\wersja ost. Julita 07.01.2020r\"/>
    </mc:Choice>
  </mc:AlternateContent>
  <xr:revisionPtr revIDLastSave="0" documentId="13_ncr:1_{E1D4E256-148A-4210-8D8D-848C7F086818}" xr6:coauthVersionLast="45" xr6:coauthVersionMax="45" xr10:uidLastSave="{00000000-0000-0000-0000-000000000000}"/>
  <bookViews>
    <workbookView xWindow="-120" yWindow="-120" windowWidth="29040" windowHeight="15840" activeTab="1" xr2:uid="{BE50EE4D-06E1-4230-B8DE-03E5010AA82E}"/>
  </bookViews>
  <sheets>
    <sheet name="Wykres" sheetId="1" r:id="rId1"/>
    <sheet name="Tabela" sheetId="2" r:id="rId2"/>
    <sheet name="I" sheetId="3" r:id="rId3"/>
    <sheet name="IIa" sheetId="4" r:id="rId4"/>
    <sheet name="III" sheetId="5" r:id="rId5"/>
    <sheet name="IV" sheetId="6" r:id="rId6"/>
  </sheets>
  <externalReferences>
    <externalReference r:id="rId7"/>
  </externalReferences>
  <definedNames>
    <definedName name="_xlnm.Print_Area" localSheetId="2">I!$A$1:$S$22</definedName>
    <definedName name="_xlnm.Print_Area" localSheetId="4">III!$A$1:$Q$27</definedName>
    <definedName name="_xlnm.Print_Area" localSheetId="5">IV!$A$1:$W$26</definedName>
    <definedName name="_xlnm.Print_Area" localSheetId="1">Tabela!$A$1:$U$62</definedName>
    <definedName name="_xlnm.Print_Area" localSheetId="0">Wykres!$A$1:$E$37</definedName>
  </definedNames>
  <calcPr calcId="18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6" l="1"/>
  <c r="I25" i="6"/>
  <c r="D25" i="6"/>
  <c r="E25" i="6" s="1"/>
  <c r="W16" i="6"/>
  <c r="V16" i="6"/>
  <c r="U16" i="6"/>
  <c r="T16" i="6"/>
  <c r="S16" i="6"/>
  <c r="R16" i="6"/>
  <c r="O16" i="6"/>
  <c r="O17" i="6" s="1"/>
  <c r="N16" i="6"/>
  <c r="M16" i="6"/>
  <c r="M17" i="6" s="1"/>
  <c r="L16" i="6"/>
  <c r="L17" i="6" s="1"/>
  <c r="K16" i="6"/>
  <c r="K17" i="6" s="1"/>
  <c r="J16" i="6"/>
  <c r="J17" i="6" s="1"/>
  <c r="I16" i="6"/>
  <c r="I17" i="6" s="1"/>
  <c r="I19" i="6" s="1"/>
  <c r="H16" i="6"/>
  <c r="G16" i="6"/>
  <c r="G17" i="6" s="1"/>
  <c r="F16" i="6"/>
  <c r="E16" i="6"/>
  <c r="D16" i="6"/>
  <c r="C16" i="6"/>
  <c r="V13" i="6"/>
  <c r="I13" i="6"/>
  <c r="G13" i="6"/>
  <c r="H13" i="6" s="1"/>
  <c r="W12" i="6"/>
  <c r="U12" i="6"/>
  <c r="T12" i="6"/>
  <c r="S12" i="6"/>
  <c r="R12" i="6"/>
  <c r="N12" i="6"/>
  <c r="M12" i="6"/>
  <c r="O12" i="6" s="1"/>
  <c r="L12" i="6"/>
  <c r="J12" i="6"/>
  <c r="K12" i="6" s="1"/>
  <c r="H12" i="6"/>
  <c r="W11" i="6"/>
  <c r="U11" i="6"/>
  <c r="T11" i="6"/>
  <c r="S11" i="6"/>
  <c r="R11" i="6"/>
  <c r="N11" i="6"/>
  <c r="M11" i="6"/>
  <c r="O11" i="6" s="1"/>
  <c r="L11" i="6"/>
  <c r="J11" i="6"/>
  <c r="K11" i="6" s="1"/>
  <c r="H11" i="6"/>
  <c r="W10" i="6"/>
  <c r="U10" i="6"/>
  <c r="T10" i="6"/>
  <c r="S10" i="6"/>
  <c r="R10" i="6"/>
  <c r="N10" i="6"/>
  <c r="M10" i="6"/>
  <c r="O10" i="6" s="1"/>
  <c r="L10" i="6"/>
  <c r="J10" i="6"/>
  <c r="K10" i="6" s="1"/>
  <c r="H10" i="6"/>
  <c r="W9" i="6"/>
  <c r="U9" i="6"/>
  <c r="T9" i="6"/>
  <c r="S9" i="6"/>
  <c r="R9" i="6"/>
  <c r="O9" i="6"/>
  <c r="N9" i="6"/>
  <c r="M9" i="6"/>
  <c r="L9" i="6"/>
  <c r="J9" i="6"/>
  <c r="K9" i="6" s="1"/>
  <c r="H9" i="6"/>
  <c r="W8" i="6"/>
  <c r="U8" i="6"/>
  <c r="T8" i="6"/>
  <c r="S8" i="6"/>
  <c r="R8" i="6"/>
  <c r="N8" i="6"/>
  <c r="M8" i="6"/>
  <c r="O8" i="6" s="1"/>
  <c r="L8" i="6"/>
  <c r="J8" i="6"/>
  <c r="K8" i="6" s="1"/>
  <c r="W7" i="6"/>
  <c r="U7" i="6"/>
  <c r="T7" i="6"/>
  <c r="S7" i="6"/>
  <c r="R7" i="6"/>
  <c r="O7" i="6"/>
  <c r="N7" i="6"/>
  <c r="M7" i="6"/>
  <c r="L7" i="6"/>
  <c r="J7" i="6"/>
  <c r="K7" i="6" s="1"/>
  <c r="W6" i="6"/>
  <c r="U6" i="6"/>
  <c r="T6" i="6"/>
  <c r="S6" i="6"/>
  <c r="R6" i="6"/>
  <c r="N6" i="6"/>
  <c r="M6" i="6"/>
  <c r="O6" i="6" s="1"/>
  <c r="L6" i="6"/>
  <c r="J6" i="6"/>
  <c r="K6" i="6" s="1"/>
  <c r="W5" i="6"/>
  <c r="U5" i="6"/>
  <c r="T5" i="6"/>
  <c r="S5" i="6"/>
  <c r="R5" i="6"/>
  <c r="R13" i="6" s="1"/>
  <c r="N5" i="6"/>
  <c r="M5" i="6"/>
  <c r="O5" i="6" s="1"/>
  <c r="L5" i="6"/>
  <c r="K5" i="6"/>
  <c r="J5" i="6"/>
  <c r="N4" i="6"/>
  <c r="M4" i="6"/>
  <c r="O4" i="6" s="1"/>
  <c r="L4" i="6"/>
  <c r="J4" i="6"/>
  <c r="K4" i="6" s="1"/>
  <c r="W3" i="6"/>
  <c r="W13" i="6" s="1"/>
  <c r="U3" i="6"/>
  <c r="U13" i="6" s="1"/>
  <c r="T3" i="6"/>
  <c r="S3" i="6"/>
  <c r="S13" i="6" s="1"/>
  <c r="Q3" i="6"/>
  <c r="Q4" i="6" s="1"/>
  <c r="Q5" i="6" s="1"/>
  <c r="P3" i="6"/>
  <c r="P4" i="6" s="1"/>
  <c r="P5" i="6" s="1"/>
  <c r="N3" i="6"/>
  <c r="M3" i="6"/>
  <c r="O3" i="6" s="1"/>
  <c r="L3" i="6"/>
  <c r="K3" i="6"/>
  <c r="J3" i="6"/>
  <c r="I25" i="5"/>
  <c r="J25" i="5" s="1"/>
  <c r="D25" i="5"/>
  <c r="E25" i="5" s="1"/>
  <c r="Q16" i="5"/>
  <c r="Q17" i="5" s="1"/>
  <c r="P16" i="5"/>
  <c r="O16" i="5"/>
  <c r="O17" i="5" s="1"/>
  <c r="N16" i="5"/>
  <c r="M16" i="5"/>
  <c r="L16" i="5"/>
  <c r="K16" i="5"/>
  <c r="K17" i="5" s="1"/>
  <c r="J16" i="5"/>
  <c r="S16" i="5" s="1"/>
  <c r="I16" i="5"/>
  <c r="G16" i="5"/>
  <c r="R16" i="5" s="1"/>
  <c r="D16" i="5"/>
  <c r="G13" i="5"/>
  <c r="H13" i="5" s="1"/>
  <c r="P12" i="5"/>
  <c r="O12" i="5"/>
  <c r="Q12" i="5" s="1"/>
  <c r="N12" i="5"/>
  <c r="M12" i="5"/>
  <c r="K12" i="5"/>
  <c r="L12" i="5" s="1"/>
  <c r="H12" i="5"/>
  <c r="Q11" i="5"/>
  <c r="P11" i="5"/>
  <c r="O11" i="5"/>
  <c r="N11" i="5"/>
  <c r="M11" i="5"/>
  <c r="K11" i="5"/>
  <c r="L11" i="5" s="1"/>
  <c r="H11" i="5"/>
  <c r="P10" i="5"/>
  <c r="O10" i="5"/>
  <c r="Q10" i="5" s="1"/>
  <c r="N10" i="5"/>
  <c r="M10" i="5"/>
  <c r="K10" i="5"/>
  <c r="L10" i="5" s="1"/>
  <c r="H10" i="5"/>
  <c r="P9" i="5"/>
  <c r="O9" i="5"/>
  <c r="Q9" i="5" s="1"/>
  <c r="N9" i="5"/>
  <c r="M9" i="5"/>
  <c r="K9" i="5"/>
  <c r="L9" i="5" s="1"/>
  <c r="H9" i="5"/>
  <c r="P8" i="5"/>
  <c r="O8" i="5"/>
  <c r="Q8" i="5" s="1"/>
  <c r="N8" i="5"/>
  <c r="M8" i="5"/>
  <c r="K8" i="5"/>
  <c r="L8" i="5" s="1"/>
  <c r="P7" i="5"/>
  <c r="O7" i="5"/>
  <c r="Q7" i="5" s="1"/>
  <c r="N7" i="5"/>
  <c r="M7" i="5"/>
  <c r="K7" i="5"/>
  <c r="L7" i="5" s="1"/>
  <c r="P6" i="5"/>
  <c r="O6" i="5"/>
  <c r="Q6" i="5" s="1"/>
  <c r="N6" i="5"/>
  <c r="M6" i="5"/>
  <c r="K6" i="5"/>
  <c r="L6" i="5" s="1"/>
  <c r="P5" i="5"/>
  <c r="O5" i="5"/>
  <c r="Q5" i="5" s="1"/>
  <c r="N5" i="5"/>
  <c r="M5" i="5"/>
  <c r="K5" i="5"/>
  <c r="L5" i="5" s="1"/>
  <c r="S4" i="5"/>
  <c r="S5" i="5" s="1"/>
  <c r="S6" i="5" s="1"/>
  <c r="S8" i="5" s="1"/>
  <c r="S12" i="5" s="1"/>
  <c r="S7" i="5" s="1"/>
  <c r="P4" i="5"/>
  <c r="O4" i="5"/>
  <c r="Q4" i="5" s="1"/>
  <c r="N4" i="5"/>
  <c r="M4" i="5"/>
  <c r="K4" i="5"/>
  <c r="L4" i="5" s="1"/>
  <c r="S3" i="5"/>
  <c r="R3" i="5"/>
  <c r="R4" i="5" s="1"/>
  <c r="R5" i="5" s="1"/>
  <c r="R6" i="5" s="1"/>
  <c r="R8" i="5" s="1"/>
  <c r="R12" i="5" s="1"/>
  <c r="R7" i="5" s="1"/>
  <c r="P3" i="5"/>
  <c r="O3" i="5"/>
  <c r="N3" i="5"/>
  <c r="M3" i="5"/>
  <c r="K3" i="5"/>
  <c r="H25" i="4"/>
  <c r="I25" i="4" s="1"/>
  <c r="H24" i="4"/>
  <c r="I24" i="4" s="1"/>
  <c r="I23" i="4"/>
  <c r="H23" i="4"/>
  <c r="D20" i="4"/>
  <c r="E14" i="4"/>
  <c r="S12" i="4"/>
  <c r="Q12" i="4"/>
  <c r="R12" i="4" s="1"/>
  <c r="P12" i="4"/>
  <c r="N12" i="4"/>
  <c r="M12" i="4"/>
  <c r="K12" i="4"/>
  <c r="J12" i="4"/>
  <c r="L12" i="4" s="1"/>
  <c r="F12" i="4"/>
  <c r="G12" i="4" s="1"/>
  <c r="S11" i="4"/>
  <c r="Q11" i="4"/>
  <c r="R11" i="4" s="1"/>
  <c r="P11" i="4"/>
  <c r="N11" i="4"/>
  <c r="M11" i="4"/>
  <c r="O11" i="4" s="1"/>
  <c r="K11" i="4"/>
  <c r="J11" i="4"/>
  <c r="F11" i="4"/>
  <c r="S10" i="4"/>
  <c r="Q10" i="4"/>
  <c r="R10" i="4" s="1"/>
  <c r="P10" i="4"/>
  <c r="N10" i="4"/>
  <c r="M10" i="4"/>
  <c r="O10" i="4" s="1"/>
  <c r="K10" i="4"/>
  <c r="J10" i="4"/>
  <c r="L10" i="4" s="1"/>
  <c r="F10" i="4"/>
  <c r="G10" i="4" s="1"/>
  <c r="S9" i="4"/>
  <c r="Q9" i="4"/>
  <c r="R9" i="4" s="1"/>
  <c r="P9" i="4"/>
  <c r="N9" i="4"/>
  <c r="M9" i="4"/>
  <c r="O9" i="4" s="1"/>
  <c r="K9" i="4"/>
  <c r="J9" i="4"/>
  <c r="F9" i="4"/>
  <c r="G9" i="4" s="1"/>
  <c r="S8" i="4"/>
  <c r="Q8" i="4"/>
  <c r="R8" i="4" s="1"/>
  <c r="P8" i="4"/>
  <c r="N8" i="4"/>
  <c r="M8" i="4"/>
  <c r="K8" i="4"/>
  <c r="J8" i="4"/>
  <c r="L8" i="4" s="1"/>
  <c r="F8" i="4"/>
  <c r="G8" i="4" s="1"/>
  <c r="S7" i="4"/>
  <c r="Q7" i="4"/>
  <c r="R7" i="4" s="1"/>
  <c r="P7" i="4"/>
  <c r="N7" i="4"/>
  <c r="M7" i="4"/>
  <c r="O7" i="4" s="1"/>
  <c r="K7" i="4"/>
  <c r="J7" i="4"/>
  <c r="L7" i="4" s="1"/>
  <c r="F7" i="4"/>
  <c r="I7" i="4" s="1"/>
  <c r="S6" i="4"/>
  <c r="Q6" i="4"/>
  <c r="R6" i="4" s="1"/>
  <c r="P6" i="4"/>
  <c r="N6" i="4"/>
  <c r="M6" i="4"/>
  <c r="O6" i="4" s="1"/>
  <c r="K6" i="4"/>
  <c r="J6" i="4"/>
  <c r="L6" i="4" s="1"/>
  <c r="F6" i="4"/>
  <c r="G6" i="4" s="1"/>
  <c r="S5" i="4"/>
  <c r="Q5" i="4"/>
  <c r="R5" i="4" s="1"/>
  <c r="P5" i="4"/>
  <c r="N5" i="4"/>
  <c r="N14" i="4" s="1"/>
  <c r="D23" i="4" s="1"/>
  <c r="M5" i="4"/>
  <c r="M14" i="4" s="1"/>
  <c r="K5" i="4"/>
  <c r="K14" i="4" s="1"/>
  <c r="D22" i="4" s="1"/>
  <c r="J5" i="4"/>
  <c r="J14" i="4" s="1"/>
  <c r="F5" i="4"/>
  <c r="I5" i="4" s="1"/>
  <c r="S3" i="4"/>
  <c r="Q3" i="4"/>
  <c r="R3" i="4" s="1"/>
  <c r="P3" i="4"/>
  <c r="O3" i="4"/>
  <c r="L3" i="4"/>
  <c r="F3" i="4"/>
  <c r="G3" i="4" s="1"/>
  <c r="D20" i="3"/>
  <c r="F20" i="3" s="1"/>
  <c r="H13" i="3"/>
  <c r="I13" i="3" s="1"/>
  <c r="G13" i="3"/>
  <c r="S12" i="3"/>
  <c r="P12" i="3"/>
  <c r="M12" i="3"/>
  <c r="N12" i="3" s="1"/>
  <c r="L12" i="3"/>
  <c r="J12" i="3"/>
  <c r="O12" i="3" s="1"/>
  <c r="S11" i="3"/>
  <c r="P11" i="3"/>
  <c r="M11" i="3"/>
  <c r="R11" i="3" s="1"/>
  <c r="L11" i="3"/>
  <c r="J11" i="3"/>
  <c r="O11" i="3" s="1"/>
  <c r="S10" i="3"/>
  <c r="O10" i="3"/>
  <c r="M10" i="3"/>
  <c r="L10" i="3"/>
  <c r="K10" i="3"/>
  <c r="P10" i="3" s="1"/>
  <c r="S9" i="3"/>
  <c r="S13" i="3" s="1"/>
  <c r="O9" i="3"/>
  <c r="M9" i="3"/>
  <c r="R9" i="3" s="1"/>
  <c r="L9" i="3"/>
  <c r="K9" i="3"/>
  <c r="U9" i="3" s="1"/>
  <c r="Q8" i="3"/>
  <c r="P8" i="3"/>
  <c r="O8" i="3"/>
  <c r="M8" i="3"/>
  <c r="N8" i="3" s="1"/>
  <c r="L8" i="3"/>
  <c r="P7" i="3"/>
  <c r="O7" i="3"/>
  <c r="M7" i="3"/>
  <c r="N7" i="3" s="1"/>
  <c r="L7" i="3"/>
  <c r="Q6" i="3"/>
  <c r="P6" i="3"/>
  <c r="O6" i="3"/>
  <c r="M6" i="3"/>
  <c r="N6" i="3" s="1"/>
  <c r="L6" i="3"/>
  <c r="U5" i="3"/>
  <c r="U6" i="3" s="1"/>
  <c r="Q5" i="3"/>
  <c r="P5" i="3"/>
  <c r="O5" i="3"/>
  <c r="M5" i="3"/>
  <c r="N5" i="3" s="1"/>
  <c r="L5" i="3"/>
  <c r="U4" i="3"/>
  <c r="N4" i="3"/>
  <c r="U3" i="3"/>
  <c r="T3" i="3"/>
  <c r="T4" i="3" s="1"/>
  <c r="T5" i="3" s="1"/>
  <c r="Q3" i="3"/>
  <c r="Q13" i="3" s="1"/>
  <c r="D19" i="3" s="1"/>
  <c r="F19" i="3" s="1"/>
  <c r="P3" i="3"/>
  <c r="O3" i="3"/>
  <c r="N3" i="3"/>
  <c r="M3" i="3"/>
  <c r="L3" i="3"/>
  <c r="V30" i="2"/>
  <c r="W30" i="2" s="1"/>
  <c r="X30" i="2" s="1"/>
  <c r="Y30" i="2" s="1"/>
  <c r="Z30" i="2" s="1"/>
  <c r="AA30" i="2" s="1"/>
  <c r="AB30" i="2" s="1"/>
  <c r="AC30" i="2" s="1"/>
  <c r="AD30" i="2" s="1"/>
  <c r="AE30" i="2" s="1"/>
  <c r="AF30" i="2" s="1"/>
  <c r="AG30" i="2" s="1"/>
  <c r="AH30" i="2" s="1"/>
  <c r="AI30" i="2" s="1"/>
  <c r="AJ30" i="2" s="1"/>
  <c r="AK30" i="2" s="1"/>
  <c r="AL30" i="2" s="1"/>
  <c r="AM30" i="2" s="1"/>
  <c r="AN30" i="2" s="1"/>
  <c r="AO30" i="2" s="1"/>
  <c r="AP30" i="2" s="1"/>
  <c r="AQ30" i="2" s="1"/>
  <c r="AR30" i="2" s="1"/>
  <c r="AS30" i="2" s="1"/>
  <c r="T30" i="2"/>
  <c r="U30" i="2" s="1"/>
  <c r="S30" i="2"/>
  <c r="R30" i="2"/>
  <c r="Q30" i="2"/>
  <c r="P30" i="2"/>
  <c r="O30" i="2"/>
  <c r="N30" i="2"/>
  <c r="M30" i="2"/>
  <c r="L30" i="2"/>
  <c r="K30" i="2"/>
  <c r="J30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AP28" i="2"/>
  <c r="BU21" i="2"/>
  <c r="BE21" i="2"/>
  <c r="AO21" i="2"/>
  <c r="AO28" i="2" s="1"/>
  <c r="Y21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V21" i="2" s="1"/>
  <c r="V28" i="2" s="1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CC18" i="2"/>
  <c r="CC21" i="2" s="1"/>
  <c r="CB18" i="2"/>
  <c r="CB21" i="2" s="1"/>
  <c r="CA18" i="2"/>
  <c r="CA21" i="2" s="1"/>
  <c r="BZ18" i="2"/>
  <c r="BZ21" i="2" s="1"/>
  <c r="BY18" i="2"/>
  <c r="BY21" i="2" s="1"/>
  <c r="BX18" i="2"/>
  <c r="BX21" i="2" s="1"/>
  <c r="BW18" i="2"/>
  <c r="BW21" i="2" s="1"/>
  <c r="BV18" i="2"/>
  <c r="BV21" i="2" s="1"/>
  <c r="BU18" i="2"/>
  <c r="BT18" i="2"/>
  <c r="BT21" i="2" s="1"/>
  <c r="BS18" i="2"/>
  <c r="BS21" i="2" s="1"/>
  <c r="BR18" i="2"/>
  <c r="BR21" i="2" s="1"/>
  <c r="BQ18" i="2"/>
  <c r="BQ21" i="2" s="1"/>
  <c r="BP18" i="2"/>
  <c r="BP21" i="2" s="1"/>
  <c r="BO18" i="2"/>
  <c r="BO21" i="2" s="1"/>
  <c r="BN18" i="2"/>
  <c r="BN21" i="2" s="1"/>
  <c r="BM18" i="2"/>
  <c r="BM21" i="2" s="1"/>
  <c r="BL18" i="2"/>
  <c r="BL21" i="2" s="1"/>
  <c r="BK18" i="2"/>
  <c r="BK21" i="2" s="1"/>
  <c r="BJ18" i="2"/>
  <c r="BJ21" i="2" s="1"/>
  <c r="BI18" i="2"/>
  <c r="BI21" i="2" s="1"/>
  <c r="BH18" i="2"/>
  <c r="BH21" i="2" s="1"/>
  <c r="BG18" i="2"/>
  <c r="BG21" i="2" s="1"/>
  <c r="BF18" i="2"/>
  <c r="BF21" i="2" s="1"/>
  <c r="BE18" i="2"/>
  <c r="BD18" i="2"/>
  <c r="BD21" i="2" s="1"/>
  <c r="BC18" i="2"/>
  <c r="BC21" i="2" s="1"/>
  <c r="BB18" i="2"/>
  <c r="BB21" i="2" s="1"/>
  <c r="BA18" i="2"/>
  <c r="BA21" i="2" s="1"/>
  <c r="AZ18" i="2"/>
  <c r="AZ21" i="2" s="1"/>
  <c r="AY18" i="2"/>
  <c r="AY21" i="2" s="1"/>
  <c r="AX18" i="2"/>
  <c r="AX21" i="2" s="1"/>
  <c r="AW18" i="2"/>
  <c r="AW21" i="2" s="1"/>
  <c r="AV18" i="2"/>
  <c r="AV21" i="2" s="1"/>
  <c r="AU18" i="2"/>
  <c r="AU21" i="2" s="1"/>
  <c r="AT18" i="2"/>
  <c r="AT21" i="2" s="1"/>
  <c r="AS18" i="2"/>
  <c r="AS21" i="2" s="1"/>
  <c r="AS28" i="2" s="1"/>
  <c r="AR18" i="2"/>
  <c r="AR21" i="2" s="1"/>
  <c r="AR28" i="2" s="1"/>
  <c r="AQ18" i="2"/>
  <c r="AQ21" i="2" s="1"/>
  <c r="AQ28" i="2" s="1"/>
  <c r="AP18" i="2"/>
  <c r="AP21" i="2" s="1"/>
  <c r="AO18" i="2"/>
  <c r="AN18" i="2"/>
  <c r="AN21" i="2" s="1"/>
  <c r="AN28" i="2" s="1"/>
  <c r="AM18" i="2"/>
  <c r="AM21" i="2" s="1"/>
  <c r="AM28" i="2" s="1"/>
  <c r="AL18" i="2"/>
  <c r="AL21" i="2" s="1"/>
  <c r="AL28" i="2" s="1"/>
  <c r="AK18" i="2"/>
  <c r="AK21" i="2" s="1"/>
  <c r="AK28" i="2" s="1"/>
  <c r="AJ18" i="2"/>
  <c r="AJ21" i="2" s="1"/>
  <c r="AJ28" i="2" s="1"/>
  <c r="AI18" i="2"/>
  <c r="AI21" i="2" s="1"/>
  <c r="AI28" i="2" s="1"/>
  <c r="AH18" i="2"/>
  <c r="AH21" i="2" s="1"/>
  <c r="AH28" i="2" s="1"/>
  <c r="AG18" i="2"/>
  <c r="AG21" i="2" s="1"/>
  <c r="AG28" i="2" s="1"/>
  <c r="AF18" i="2"/>
  <c r="AE18" i="2"/>
  <c r="AE21" i="2" s="1"/>
  <c r="AE28" i="2" s="1"/>
  <c r="AD18" i="2"/>
  <c r="AD21" i="2" s="1"/>
  <c r="AD28" i="2" s="1"/>
  <c r="AC18" i="2"/>
  <c r="AC21" i="2" s="1"/>
  <c r="AC28" i="2" s="1"/>
  <c r="AB18" i="2"/>
  <c r="AA18" i="2"/>
  <c r="AA21" i="2" s="1"/>
  <c r="AA28" i="2" s="1"/>
  <c r="Z18" i="2"/>
  <c r="Z21" i="2" s="1"/>
  <c r="Z28" i="2" s="1"/>
  <c r="Y18" i="2"/>
  <c r="X18" i="2"/>
  <c r="W18" i="2"/>
  <c r="W21" i="2" s="1"/>
  <c r="W28" i="2" s="1"/>
  <c r="U18" i="2"/>
  <c r="T18" i="2"/>
  <c r="T21" i="2" s="1"/>
  <c r="S18" i="2"/>
  <c r="R18" i="2"/>
  <c r="R21" i="2" s="1"/>
  <c r="R28" i="2" s="1"/>
  <c r="Q18" i="2"/>
  <c r="Q21" i="2" s="1"/>
  <c r="Q28" i="2" s="1"/>
  <c r="P18" i="2"/>
  <c r="P21" i="2" s="1"/>
  <c r="P28" i="2" s="1"/>
  <c r="O18" i="2"/>
  <c r="N18" i="2"/>
  <c r="N21" i="2" s="1"/>
  <c r="N28" i="2" s="1"/>
  <c r="M18" i="2"/>
  <c r="M21" i="2" s="1"/>
  <c r="M28" i="2" s="1"/>
  <c r="L18" i="2"/>
  <c r="L21" i="2" s="1"/>
  <c r="L28" i="2" s="1"/>
  <c r="K18" i="2"/>
  <c r="J18" i="2"/>
  <c r="J21" i="2" s="1"/>
  <c r="J28" i="2" s="1"/>
  <c r="I18" i="2"/>
  <c r="I21" i="2" s="1"/>
  <c r="H18" i="2"/>
  <c r="H21" i="2" s="1"/>
  <c r="G18" i="2"/>
  <c r="F18" i="2"/>
  <c r="F21" i="2" s="1"/>
  <c r="E18" i="2"/>
  <c r="E21" i="2" s="1"/>
  <c r="D18" i="2"/>
  <c r="D21" i="2" s="1"/>
  <c r="C18" i="2"/>
  <c r="B18" i="2"/>
  <c r="BC16" i="2"/>
  <c r="W16" i="2"/>
  <c r="W27" i="2" s="1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CC13" i="2"/>
  <c r="CC16" i="2" s="1"/>
  <c r="CB13" i="2"/>
  <c r="CB16" i="2" s="1"/>
  <c r="CA13" i="2"/>
  <c r="CA16" i="2" s="1"/>
  <c r="BZ13" i="2"/>
  <c r="BZ16" i="2" s="1"/>
  <c r="BY13" i="2"/>
  <c r="BY16" i="2" s="1"/>
  <c r="BX13" i="2"/>
  <c r="BX16" i="2" s="1"/>
  <c r="BW13" i="2"/>
  <c r="BW16" i="2" s="1"/>
  <c r="BV13" i="2"/>
  <c r="BV16" i="2" s="1"/>
  <c r="BU13" i="2"/>
  <c r="BU16" i="2" s="1"/>
  <c r="BT13" i="2"/>
  <c r="BT16" i="2" s="1"/>
  <c r="BS13" i="2"/>
  <c r="BS16" i="2" s="1"/>
  <c r="BR13" i="2"/>
  <c r="BR16" i="2" s="1"/>
  <c r="BQ13" i="2"/>
  <c r="BQ16" i="2" s="1"/>
  <c r="BP13" i="2"/>
  <c r="BP16" i="2" s="1"/>
  <c r="BO13" i="2"/>
  <c r="BO16" i="2" s="1"/>
  <c r="BN13" i="2"/>
  <c r="BN16" i="2" s="1"/>
  <c r="BM13" i="2"/>
  <c r="BM16" i="2" s="1"/>
  <c r="BL13" i="2"/>
  <c r="BL16" i="2" s="1"/>
  <c r="BK13" i="2"/>
  <c r="BK16" i="2" s="1"/>
  <c r="BJ13" i="2"/>
  <c r="BJ16" i="2" s="1"/>
  <c r="BI13" i="2"/>
  <c r="BI16" i="2" s="1"/>
  <c r="BH13" i="2"/>
  <c r="BH16" i="2" s="1"/>
  <c r="BG13" i="2"/>
  <c r="BG16" i="2" s="1"/>
  <c r="BF13" i="2"/>
  <c r="BF16" i="2" s="1"/>
  <c r="BE13" i="2"/>
  <c r="BE16" i="2" s="1"/>
  <c r="BD13" i="2"/>
  <c r="BD16" i="2" s="1"/>
  <c r="BC13" i="2"/>
  <c r="BB13" i="2"/>
  <c r="BB16" i="2" s="1"/>
  <c r="BA13" i="2"/>
  <c r="BA16" i="2" s="1"/>
  <c r="AZ13" i="2"/>
  <c r="AZ16" i="2" s="1"/>
  <c r="AY13" i="2"/>
  <c r="AY16" i="2" s="1"/>
  <c r="AX13" i="2"/>
  <c r="AX16" i="2" s="1"/>
  <c r="AW13" i="2"/>
  <c r="AW16" i="2" s="1"/>
  <c r="AV13" i="2"/>
  <c r="AV16" i="2" s="1"/>
  <c r="AU13" i="2"/>
  <c r="AU16" i="2" s="1"/>
  <c r="AT13" i="2"/>
  <c r="AT16" i="2" s="1"/>
  <c r="AS13" i="2"/>
  <c r="AS16" i="2" s="1"/>
  <c r="AS27" i="2" s="1"/>
  <c r="AR13" i="2"/>
  <c r="AR16" i="2" s="1"/>
  <c r="AR27" i="2" s="1"/>
  <c r="AQ13" i="2"/>
  <c r="AQ16" i="2" s="1"/>
  <c r="AQ27" i="2" s="1"/>
  <c r="AP13" i="2"/>
  <c r="AP16" i="2" s="1"/>
  <c r="AP27" i="2" s="1"/>
  <c r="AO13" i="2"/>
  <c r="AO16" i="2" s="1"/>
  <c r="AO27" i="2" s="1"/>
  <c r="AN13" i="2"/>
  <c r="AN16" i="2" s="1"/>
  <c r="AN27" i="2" s="1"/>
  <c r="AM13" i="2"/>
  <c r="AM16" i="2" s="1"/>
  <c r="AM27" i="2" s="1"/>
  <c r="AL13" i="2"/>
  <c r="AL16" i="2" s="1"/>
  <c r="AL27" i="2" s="1"/>
  <c r="AK13" i="2"/>
  <c r="AK16" i="2" s="1"/>
  <c r="AK27" i="2" s="1"/>
  <c r="AJ13" i="2"/>
  <c r="AJ16" i="2" s="1"/>
  <c r="AJ27" i="2" s="1"/>
  <c r="AI13" i="2"/>
  <c r="AI16" i="2" s="1"/>
  <c r="AI27" i="2" s="1"/>
  <c r="AH13" i="2"/>
  <c r="AH16" i="2" s="1"/>
  <c r="AH27" i="2" s="1"/>
  <c r="AG13" i="2"/>
  <c r="AG16" i="2" s="1"/>
  <c r="AG27" i="2" s="1"/>
  <c r="AF13" i="2"/>
  <c r="AF16" i="2" s="1"/>
  <c r="AF27" i="2" s="1"/>
  <c r="AE13" i="2"/>
  <c r="AE16" i="2" s="1"/>
  <c r="AE27" i="2" s="1"/>
  <c r="AD13" i="2"/>
  <c r="AD16" i="2" s="1"/>
  <c r="AD27" i="2" s="1"/>
  <c r="AC13" i="2"/>
  <c r="AC16" i="2" s="1"/>
  <c r="AC27" i="2" s="1"/>
  <c r="AB13" i="2"/>
  <c r="AB16" i="2" s="1"/>
  <c r="AB27" i="2" s="1"/>
  <c r="AA13" i="2"/>
  <c r="AA16" i="2" s="1"/>
  <c r="AA27" i="2" s="1"/>
  <c r="Z13" i="2"/>
  <c r="Z16" i="2" s="1"/>
  <c r="Z27" i="2" s="1"/>
  <c r="Y13" i="2"/>
  <c r="Y16" i="2" s="1"/>
  <c r="Y27" i="2" s="1"/>
  <c r="X13" i="2"/>
  <c r="X16" i="2" s="1"/>
  <c r="X27" i="2" s="1"/>
  <c r="W13" i="2"/>
  <c r="V13" i="2"/>
  <c r="V16" i="2" s="1"/>
  <c r="V27" i="2" s="1"/>
  <c r="U13" i="2"/>
  <c r="U16" i="2" s="1"/>
  <c r="U27" i="2" s="1"/>
  <c r="T13" i="2"/>
  <c r="T16" i="2" s="1"/>
  <c r="T27" i="2" s="1"/>
  <c r="S13" i="2"/>
  <c r="S16" i="2" s="1"/>
  <c r="S27" i="2" s="1"/>
  <c r="R13" i="2"/>
  <c r="R16" i="2" s="1"/>
  <c r="R27" i="2" s="1"/>
  <c r="Q13" i="2"/>
  <c r="Q16" i="2" s="1"/>
  <c r="Q27" i="2" s="1"/>
  <c r="P13" i="2"/>
  <c r="P16" i="2" s="1"/>
  <c r="P27" i="2" s="1"/>
  <c r="O13" i="2"/>
  <c r="O16" i="2" s="1"/>
  <c r="O27" i="2" s="1"/>
  <c r="N13" i="2"/>
  <c r="N16" i="2" s="1"/>
  <c r="N27" i="2" s="1"/>
  <c r="M13" i="2"/>
  <c r="M16" i="2" s="1"/>
  <c r="M27" i="2" s="1"/>
  <c r="L13" i="2"/>
  <c r="L16" i="2" s="1"/>
  <c r="L27" i="2" s="1"/>
  <c r="K13" i="2"/>
  <c r="K16" i="2" s="1"/>
  <c r="K27" i="2" s="1"/>
  <c r="J13" i="2"/>
  <c r="J16" i="2" s="1"/>
  <c r="J27" i="2" s="1"/>
  <c r="I13" i="2"/>
  <c r="I16" i="2" s="1"/>
  <c r="H13" i="2"/>
  <c r="H16" i="2" s="1"/>
  <c r="G13" i="2"/>
  <c r="G16" i="2" s="1"/>
  <c r="F13" i="2"/>
  <c r="F16" i="2" s="1"/>
  <c r="E13" i="2"/>
  <c r="E16" i="2" s="1"/>
  <c r="D13" i="2"/>
  <c r="D16" i="2" s="1"/>
  <c r="C13" i="2"/>
  <c r="C16" i="2" s="1"/>
  <c r="B13" i="2"/>
  <c r="BZ11" i="2"/>
  <c r="BV11" i="2"/>
  <c r="BJ11" i="2"/>
  <c r="BF11" i="2"/>
  <c r="AT11" i="2"/>
  <c r="AP11" i="2"/>
  <c r="AP26" i="2" s="1"/>
  <c r="AD11" i="2"/>
  <c r="AD26" i="2" s="1"/>
  <c r="Z11" i="2"/>
  <c r="Z26" i="2" s="1"/>
  <c r="N11" i="2"/>
  <c r="N26" i="2" s="1"/>
  <c r="J11" i="2"/>
  <c r="J26" i="2" s="1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CC8" i="2"/>
  <c r="CC11" i="2" s="1"/>
  <c r="CB8" i="2"/>
  <c r="CB11" i="2" s="1"/>
  <c r="CA8" i="2"/>
  <c r="CA11" i="2" s="1"/>
  <c r="BZ8" i="2"/>
  <c r="BY8" i="2"/>
  <c r="BY11" i="2" s="1"/>
  <c r="BX8" i="2"/>
  <c r="BX11" i="2" s="1"/>
  <c r="BW8" i="2"/>
  <c r="BW11" i="2" s="1"/>
  <c r="BV8" i="2"/>
  <c r="BU8" i="2"/>
  <c r="BU11" i="2" s="1"/>
  <c r="BT8" i="2"/>
  <c r="BT11" i="2" s="1"/>
  <c r="BS8" i="2"/>
  <c r="BS11" i="2" s="1"/>
  <c r="BR8" i="2"/>
  <c r="BR11" i="2" s="1"/>
  <c r="BQ8" i="2"/>
  <c r="BQ11" i="2" s="1"/>
  <c r="BP8" i="2"/>
  <c r="BP11" i="2" s="1"/>
  <c r="BO8" i="2"/>
  <c r="BO11" i="2" s="1"/>
  <c r="BN8" i="2"/>
  <c r="BN11" i="2" s="1"/>
  <c r="BM8" i="2"/>
  <c r="BM11" i="2" s="1"/>
  <c r="BL8" i="2"/>
  <c r="BL11" i="2" s="1"/>
  <c r="BK8" i="2"/>
  <c r="BK11" i="2" s="1"/>
  <c r="BJ8" i="2"/>
  <c r="BI8" i="2"/>
  <c r="BI11" i="2" s="1"/>
  <c r="BH8" i="2"/>
  <c r="BH11" i="2" s="1"/>
  <c r="BG8" i="2"/>
  <c r="BG11" i="2" s="1"/>
  <c r="BF8" i="2"/>
  <c r="BE8" i="2"/>
  <c r="BE11" i="2" s="1"/>
  <c r="BD8" i="2"/>
  <c r="BD11" i="2" s="1"/>
  <c r="BC8" i="2"/>
  <c r="BC11" i="2" s="1"/>
  <c r="BB8" i="2"/>
  <c r="BB11" i="2" s="1"/>
  <c r="BA8" i="2"/>
  <c r="BA11" i="2" s="1"/>
  <c r="AZ8" i="2"/>
  <c r="AZ11" i="2" s="1"/>
  <c r="AY8" i="2"/>
  <c r="AY11" i="2" s="1"/>
  <c r="AX8" i="2"/>
  <c r="AX11" i="2" s="1"/>
  <c r="AW8" i="2"/>
  <c r="AW11" i="2" s="1"/>
  <c r="AV8" i="2"/>
  <c r="AV11" i="2" s="1"/>
  <c r="AU8" i="2"/>
  <c r="AU11" i="2" s="1"/>
  <c r="AT8" i="2"/>
  <c r="AS8" i="2"/>
  <c r="AS11" i="2" s="1"/>
  <c r="AS26" i="2" s="1"/>
  <c r="AR8" i="2"/>
  <c r="AR11" i="2" s="1"/>
  <c r="AR26" i="2" s="1"/>
  <c r="AQ8" i="2"/>
  <c r="AQ11" i="2" s="1"/>
  <c r="AQ26" i="2" s="1"/>
  <c r="AP8" i="2"/>
  <c r="AO8" i="2"/>
  <c r="AO11" i="2" s="1"/>
  <c r="AO26" i="2" s="1"/>
  <c r="AN8" i="2"/>
  <c r="AN11" i="2" s="1"/>
  <c r="AN26" i="2" s="1"/>
  <c r="AM8" i="2"/>
  <c r="AM11" i="2" s="1"/>
  <c r="AM26" i="2" s="1"/>
  <c r="AL8" i="2"/>
  <c r="AL11" i="2" s="1"/>
  <c r="AL26" i="2" s="1"/>
  <c r="AK8" i="2"/>
  <c r="AK11" i="2" s="1"/>
  <c r="AK26" i="2" s="1"/>
  <c r="AJ8" i="2"/>
  <c r="AJ11" i="2" s="1"/>
  <c r="AJ26" i="2" s="1"/>
  <c r="AI8" i="2"/>
  <c r="AI11" i="2" s="1"/>
  <c r="AI26" i="2" s="1"/>
  <c r="AH8" i="2"/>
  <c r="AH11" i="2" s="1"/>
  <c r="AH26" i="2" s="1"/>
  <c r="AG8" i="2"/>
  <c r="AG11" i="2" s="1"/>
  <c r="AG26" i="2" s="1"/>
  <c r="AF8" i="2"/>
  <c r="AF11" i="2" s="1"/>
  <c r="AF26" i="2" s="1"/>
  <c r="AE8" i="2"/>
  <c r="AE11" i="2" s="1"/>
  <c r="AE26" i="2" s="1"/>
  <c r="AD8" i="2"/>
  <c r="AC8" i="2"/>
  <c r="AC11" i="2" s="1"/>
  <c r="AC26" i="2" s="1"/>
  <c r="AB8" i="2"/>
  <c r="AB11" i="2" s="1"/>
  <c r="AB26" i="2" s="1"/>
  <c r="AA8" i="2"/>
  <c r="AA11" i="2" s="1"/>
  <c r="AA26" i="2" s="1"/>
  <c r="Z8" i="2"/>
  <c r="Y8" i="2"/>
  <c r="Y11" i="2" s="1"/>
  <c r="Y26" i="2" s="1"/>
  <c r="X8" i="2"/>
  <c r="X11" i="2" s="1"/>
  <c r="X26" i="2" s="1"/>
  <c r="W8" i="2"/>
  <c r="W11" i="2" s="1"/>
  <c r="W26" i="2" s="1"/>
  <c r="V8" i="2"/>
  <c r="V11" i="2" s="1"/>
  <c r="V26" i="2" s="1"/>
  <c r="U8" i="2"/>
  <c r="U11" i="2" s="1"/>
  <c r="U26" i="2" s="1"/>
  <c r="T8" i="2"/>
  <c r="T11" i="2" s="1"/>
  <c r="T26" i="2" s="1"/>
  <c r="S8" i="2"/>
  <c r="S11" i="2" s="1"/>
  <c r="S26" i="2" s="1"/>
  <c r="R8" i="2"/>
  <c r="R11" i="2" s="1"/>
  <c r="R26" i="2" s="1"/>
  <c r="Q8" i="2"/>
  <c r="Q11" i="2" s="1"/>
  <c r="Q26" i="2" s="1"/>
  <c r="P8" i="2"/>
  <c r="P11" i="2" s="1"/>
  <c r="P26" i="2" s="1"/>
  <c r="O8" i="2"/>
  <c r="O11" i="2" s="1"/>
  <c r="O26" i="2" s="1"/>
  <c r="N8" i="2"/>
  <c r="M8" i="2"/>
  <c r="M11" i="2" s="1"/>
  <c r="M26" i="2" s="1"/>
  <c r="L8" i="2"/>
  <c r="L11" i="2" s="1"/>
  <c r="L26" i="2" s="1"/>
  <c r="K8" i="2"/>
  <c r="K11" i="2" s="1"/>
  <c r="K26" i="2" s="1"/>
  <c r="J8" i="2"/>
  <c r="I8" i="2"/>
  <c r="I11" i="2" s="1"/>
  <c r="H8" i="2"/>
  <c r="H11" i="2" s="1"/>
  <c r="G8" i="2"/>
  <c r="G11" i="2" s="1"/>
  <c r="F8" i="2"/>
  <c r="F11" i="2" s="1"/>
  <c r="E8" i="2"/>
  <c r="E11" i="2" s="1"/>
  <c r="D8" i="2"/>
  <c r="D11" i="2" s="1"/>
  <c r="C8" i="2"/>
  <c r="C11" i="2" s="1"/>
  <c r="B8" i="2"/>
  <c r="BY6" i="2"/>
  <c r="BU6" i="2"/>
  <c r="BI6" i="2"/>
  <c r="BE6" i="2"/>
  <c r="AS6" i="2"/>
  <c r="AS25" i="2" s="1"/>
  <c r="AO6" i="2"/>
  <c r="AO25" i="2" s="1"/>
  <c r="AC6" i="2"/>
  <c r="AC25" i="2" s="1"/>
  <c r="Y6" i="2"/>
  <c r="Y25" i="2" s="1"/>
  <c r="M6" i="2"/>
  <c r="M25" i="2" s="1"/>
  <c r="I6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CC3" i="2"/>
  <c r="CC6" i="2" s="1"/>
  <c r="CB3" i="2"/>
  <c r="CB6" i="2" s="1"/>
  <c r="CA3" i="2"/>
  <c r="CA6" i="2" s="1"/>
  <c r="BZ3" i="2"/>
  <c r="BZ6" i="2" s="1"/>
  <c r="BY3" i="2"/>
  <c r="BX3" i="2"/>
  <c r="BX6" i="2" s="1"/>
  <c r="BW3" i="2"/>
  <c r="BW6" i="2" s="1"/>
  <c r="BV3" i="2"/>
  <c r="BV6" i="2" s="1"/>
  <c r="BU3" i="2"/>
  <c r="BT3" i="2"/>
  <c r="BT6" i="2" s="1"/>
  <c r="BS3" i="2"/>
  <c r="BS6" i="2" s="1"/>
  <c r="BR3" i="2"/>
  <c r="BR6" i="2" s="1"/>
  <c r="BQ3" i="2"/>
  <c r="BQ6" i="2" s="1"/>
  <c r="BP3" i="2"/>
  <c r="BP6" i="2" s="1"/>
  <c r="BO3" i="2"/>
  <c r="BO6" i="2" s="1"/>
  <c r="BN3" i="2"/>
  <c r="BN6" i="2" s="1"/>
  <c r="BM3" i="2"/>
  <c r="BM6" i="2" s="1"/>
  <c r="BL3" i="2"/>
  <c r="BL6" i="2" s="1"/>
  <c r="BK3" i="2"/>
  <c r="BK6" i="2" s="1"/>
  <c r="BJ3" i="2"/>
  <c r="BJ6" i="2" s="1"/>
  <c r="BI3" i="2"/>
  <c r="BH3" i="2"/>
  <c r="BH6" i="2" s="1"/>
  <c r="BG3" i="2"/>
  <c r="BG6" i="2" s="1"/>
  <c r="BF3" i="2"/>
  <c r="BF6" i="2" s="1"/>
  <c r="BE3" i="2"/>
  <c r="BD3" i="2"/>
  <c r="BD6" i="2" s="1"/>
  <c r="BC3" i="2"/>
  <c r="BC6" i="2" s="1"/>
  <c r="BB3" i="2"/>
  <c r="BB6" i="2" s="1"/>
  <c r="BA3" i="2"/>
  <c r="BA6" i="2" s="1"/>
  <c r="AZ3" i="2"/>
  <c r="AZ6" i="2" s="1"/>
  <c r="AY3" i="2"/>
  <c r="AY6" i="2" s="1"/>
  <c r="AX3" i="2"/>
  <c r="AX6" i="2" s="1"/>
  <c r="AW3" i="2"/>
  <c r="AW6" i="2" s="1"/>
  <c r="AV3" i="2"/>
  <c r="AV6" i="2" s="1"/>
  <c r="AU3" i="2"/>
  <c r="AU6" i="2" s="1"/>
  <c r="AT3" i="2"/>
  <c r="AT6" i="2" s="1"/>
  <c r="AS3" i="2"/>
  <c r="AR3" i="2"/>
  <c r="AR6" i="2" s="1"/>
  <c r="AR25" i="2" s="1"/>
  <c r="AQ3" i="2"/>
  <c r="AQ6" i="2" s="1"/>
  <c r="AQ25" i="2" s="1"/>
  <c r="AP3" i="2"/>
  <c r="AP6" i="2" s="1"/>
  <c r="AP25" i="2" s="1"/>
  <c r="AO3" i="2"/>
  <c r="AN3" i="2"/>
  <c r="AN6" i="2" s="1"/>
  <c r="AN25" i="2" s="1"/>
  <c r="AM3" i="2"/>
  <c r="AM6" i="2" s="1"/>
  <c r="AM25" i="2" s="1"/>
  <c r="AL3" i="2"/>
  <c r="AL6" i="2" s="1"/>
  <c r="AL25" i="2" s="1"/>
  <c r="AK3" i="2"/>
  <c r="AK6" i="2" s="1"/>
  <c r="AK25" i="2" s="1"/>
  <c r="AJ3" i="2"/>
  <c r="AJ6" i="2" s="1"/>
  <c r="AJ25" i="2" s="1"/>
  <c r="AI3" i="2"/>
  <c r="AI6" i="2" s="1"/>
  <c r="AI25" i="2" s="1"/>
  <c r="AH3" i="2"/>
  <c r="AH6" i="2" s="1"/>
  <c r="AH25" i="2" s="1"/>
  <c r="AG3" i="2"/>
  <c r="AG6" i="2" s="1"/>
  <c r="AG25" i="2" s="1"/>
  <c r="AF3" i="2"/>
  <c r="AF6" i="2" s="1"/>
  <c r="AF25" i="2" s="1"/>
  <c r="AE3" i="2"/>
  <c r="AE6" i="2" s="1"/>
  <c r="AE25" i="2" s="1"/>
  <c r="AD3" i="2"/>
  <c r="AD6" i="2" s="1"/>
  <c r="AD25" i="2" s="1"/>
  <c r="AC3" i="2"/>
  <c r="AB3" i="2"/>
  <c r="AB6" i="2" s="1"/>
  <c r="AB25" i="2" s="1"/>
  <c r="AA3" i="2"/>
  <c r="AA6" i="2" s="1"/>
  <c r="AA25" i="2" s="1"/>
  <c r="Z3" i="2"/>
  <c r="Z6" i="2" s="1"/>
  <c r="Z25" i="2" s="1"/>
  <c r="Y3" i="2"/>
  <c r="X3" i="2"/>
  <c r="X6" i="2" s="1"/>
  <c r="X25" i="2" s="1"/>
  <c r="W3" i="2"/>
  <c r="W6" i="2" s="1"/>
  <c r="W25" i="2" s="1"/>
  <c r="V3" i="2"/>
  <c r="V31" i="2" s="1"/>
  <c r="U3" i="2"/>
  <c r="U6" i="2" s="1"/>
  <c r="U25" i="2" s="1"/>
  <c r="T3" i="2"/>
  <c r="T6" i="2" s="1"/>
  <c r="T25" i="2" s="1"/>
  <c r="S3" i="2"/>
  <c r="S6" i="2" s="1"/>
  <c r="S25" i="2" s="1"/>
  <c r="R3" i="2"/>
  <c r="R6" i="2" s="1"/>
  <c r="R25" i="2" s="1"/>
  <c r="Q3" i="2"/>
  <c r="Q6" i="2" s="1"/>
  <c r="Q25" i="2" s="1"/>
  <c r="P3" i="2"/>
  <c r="P6" i="2" s="1"/>
  <c r="P25" i="2" s="1"/>
  <c r="O3" i="2"/>
  <c r="O6" i="2" s="1"/>
  <c r="O25" i="2" s="1"/>
  <c r="N3" i="2"/>
  <c r="M3" i="2"/>
  <c r="L3" i="2"/>
  <c r="L6" i="2" s="1"/>
  <c r="L25" i="2" s="1"/>
  <c r="K3" i="2"/>
  <c r="K6" i="2" s="1"/>
  <c r="K25" i="2" s="1"/>
  <c r="J3" i="2"/>
  <c r="I3" i="2"/>
  <c r="H3" i="2"/>
  <c r="H6" i="2" s="1"/>
  <c r="G3" i="2"/>
  <c r="G6" i="2" s="1"/>
  <c r="F3" i="2"/>
  <c r="F6" i="2" s="1"/>
  <c r="E3" i="2"/>
  <c r="E6" i="2" s="1"/>
  <c r="D3" i="2"/>
  <c r="D6" i="2" s="1"/>
  <c r="C3" i="2"/>
  <c r="C6" i="2" s="1"/>
  <c r="B3" i="2"/>
  <c r="CC1" i="2"/>
  <c r="CB1" i="2"/>
  <c r="CA1" i="2"/>
  <c r="BZ1" i="2"/>
  <c r="BY1" i="2"/>
  <c r="BX1" i="2"/>
  <c r="BW1" i="2"/>
  <c r="BV1" i="2"/>
  <c r="BU1" i="2"/>
  <c r="BT1" i="2"/>
  <c r="BS1" i="2"/>
  <c r="BR1" i="2"/>
  <c r="BQ1" i="2"/>
  <c r="BP1" i="2"/>
  <c r="BO1" i="2"/>
  <c r="BN1" i="2"/>
  <c r="BM1" i="2"/>
  <c r="BL1" i="2"/>
  <c r="BK1" i="2"/>
  <c r="BJ1" i="2"/>
  <c r="BI1" i="2"/>
  <c r="BH1" i="2"/>
  <c r="BG1" i="2"/>
  <c r="BF1" i="2"/>
  <c r="BE1" i="2"/>
  <c r="BD1" i="2"/>
  <c r="BC1" i="2"/>
  <c r="BB1" i="2"/>
  <c r="BA1" i="2"/>
  <c r="AZ1" i="2"/>
  <c r="AY1" i="2"/>
  <c r="AX1" i="2"/>
  <c r="AW1" i="2"/>
  <c r="AV1" i="2"/>
  <c r="AU1" i="2"/>
  <c r="AT1" i="2"/>
  <c r="AS1" i="2"/>
  <c r="AR1" i="2"/>
  <c r="AQ1" i="2"/>
  <c r="AP1" i="2"/>
  <c r="AO1" i="2"/>
  <c r="AN1" i="2"/>
  <c r="AM1" i="2"/>
  <c r="AL1" i="2"/>
  <c r="AK1" i="2"/>
  <c r="AJ1" i="2"/>
  <c r="AI1" i="2"/>
  <c r="AH1" i="2"/>
  <c r="AG1" i="2"/>
  <c r="AF1" i="2"/>
  <c r="AE1" i="2"/>
  <c r="AD1" i="2"/>
  <c r="AC1" i="2"/>
  <c r="AB1" i="2"/>
  <c r="AA1" i="2"/>
  <c r="Z1" i="2"/>
  <c r="Y1" i="2"/>
  <c r="X1" i="2"/>
  <c r="W1" i="2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O14" i="4" l="1"/>
  <c r="L14" i="4"/>
  <c r="N11" i="3"/>
  <c r="N9" i="3"/>
  <c r="M13" i="3"/>
  <c r="D18" i="3" s="1"/>
  <c r="L13" i="3"/>
  <c r="T13" i="6"/>
  <c r="I11" i="4"/>
  <c r="H9" i="4"/>
  <c r="O5" i="4"/>
  <c r="I3" i="4"/>
  <c r="H11" i="4"/>
  <c r="G7" i="4"/>
  <c r="H7" i="4"/>
  <c r="L11" i="4"/>
  <c r="H3" i="4"/>
  <c r="G5" i="4"/>
  <c r="I9" i="4"/>
  <c r="L9" i="4"/>
  <c r="G11" i="4"/>
  <c r="J19" i="6"/>
  <c r="J31" i="2"/>
  <c r="N31" i="2"/>
  <c r="I8" i="4"/>
  <c r="I12" i="4"/>
  <c r="K13" i="5"/>
  <c r="K19" i="5" s="1"/>
  <c r="O13" i="5"/>
  <c r="O19" i="5" s="1"/>
  <c r="L3" i="5"/>
  <c r="C21" i="2"/>
  <c r="G21" i="2"/>
  <c r="R31" i="2"/>
  <c r="L13" i="6"/>
  <c r="L19" i="6" s="1"/>
  <c r="J13" i="6"/>
  <c r="O13" i="6"/>
  <c r="H17" i="6"/>
  <c r="H19" i="6" s="1"/>
  <c r="G19" i="6"/>
  <c r="P9" i="6"/>
  <c r="P6" i="6"/>
  <c r="Q9" i="6"/>
  <c r="Q6" i="6"/>
  <c r="I23" i="6"/>
  <c r="K13" i="6"/>
  <c r="K19" i="6" s="1"/>
  <c r="D23" i="6"/>
  <c r="M19" i="6"/>
  <c r="M13" i="6"/>
  <c r="P16" i="6"/>
  <c r="Q16" i="6"/>
  <c r="S11" i="5"/>
  <c r="S9" i="5"/>
  <c r="S10" i="5"/>
  <c r="R10" i="5"/>
  <c r="R11" i="5"/>
  <c r="R9" i="5"/>
  <c r="L17" i="5"/>
  <c r="I23" i="5"/>
  <c r="Q3" i="5"/>
  <c r="Q13" i="5" s="1"/>
  <c r="H16" i="5"/>
  <c r="G17" i="5"/>
  <c r="S14" i="4"/>
  <c r="D26" i="4" s="1"/>
  <c r="F26" i="4" s="1"/>
  <c r="I6" i="4"/>
  <c r="I10" i="4"/>
  <c r="F14" i="4"/>
  <c r="G14" i="4" s="1"/>
  <c r="Q14" i="4"/>
  <c r="H5" i="4"/>
  <c r="L5" i="4"/>
  <c r="O8" i="4"/>
  <c r="O12" i="4"/>
  <c r="H6" i="4"/>
  <c r="H8" i="4"/>
  <c r="H10" i="4"/>
  <c r="H12" i="4"/>
  <c r="U10" i="3"/>
  <c r="U8" i="3"/>
  <c r="U12" i="3" s="1"/>
  <c r="U7" i="3" s="1"/>
  <c r="U11" i="3" s="1"/>
  <c r="T6" i="3"/>
  <c r="T9" i="3"/>
  <c r="R12" i="3"/>
  <c r="P9" i="3"/>
  <c r="N10" i="3"/>
  <c r="R10" i="3"/>
  <c r="J6" i="2"/>
  <c r="J25" i="2" s="1"/>
  <c r="N6" i="2"/>
  <c r="N25" i="2" s="1"/>
  <c r="V6" i="2"/>
  <c r="V25" i="2" s="1"/>
  <c r="K21" i="2"/>
  <c r="K28" i="2" s="1"/>
  <c r="K31" i="2"/>
  <c r="O21" i="2"/>
  <c r="O28" i="2" s="1"/>
  <c r="O31" i="2"/>
  <c r="S21" i="2"/>
  <c r="S31" i="2"/>
  <c r="X21" i="2"/>
  <c r="X31" i="2"/>
  <c r="AB21" i="2"/>
  <c r="AB28" i="2" s="1"/>
  <c r="AB31" i="2"/>
  <c r="AF21" i="2"/>
  <c r="AF28" i="2" s="1"/>
  <c r="AF31" i="2"/>
  <c r="Y31" i="2"/>
  <c r="AC31" i="2"/>
  <c r="AG31" i="2"/>
  <c r="Z31" i="2"/>
  <c r="M31" i="2"/>
  <c r="Q31" i="2"/>
  <c r="U31" i="2"/>
  <c r="U21" i="2"/>
  <c r="AD31" i="2"/>
  <c r="W31" i="2"/>
  <c r="AA31" i="2"/>
  <c r="AE31" i="2"/>
  <c r="L31" i="2"/>
  <c r="P31" i="2"/>
  <c r="T31" i="2"/>
  <c r="N13" i="3" l="1"/>
  <c r="D24" i="5"/>
  <c r="E24" i="5" s="1"/>
  <c r="I24" i="5"/>
  <c r="J24" i="5" s="1"/>
  <c r="L13" i="5"/>
  <c r="L19" i="5" s="1"/>
  <c r="D23" i="5"/>
  <c r="D26" i="5" s="1"/>
  <c r="Q10" i="6"/>
  <c r="Q8" i="6"/>
  <c r="Q12" i="6" s="1"/>
  <c r="Q7" i="6" s="1"/>
  <c r="Q11" i="6" s="1"/>
  <c r="E23" i="6"/>
  <c r="P10" i="6"/>
  <c r="P8" i="6"/>
  <c r="P12" i="6" s="1"/>
  <c r="P7" i="6" s="1"/>
  <c r="P11" i="6" s="1"/>
  <c r="I24" i="6"/>
  <c r="J24" i="6" s="1"/>
  <c r="D24" i="6"/>
  <c r="E24" i="6" s="1"/>
  <c r="J23" i="6"/>
  <c r="G19" i="5"/>
  <c r="H17" i="5"/>
  <c r="H19" i="5" s="1"/>
  <c r="E23" i="5"/>
  <c r="E26" i="5" s="1"/>
  <c r="J23" i="5"/>
  <c r="I26" i="5"/>
  <c r="D21" i="4"/>
  <c r="R14" i="4"/>
  <c r="D21" i="3"/>
  <c r="F18" i="3"/>
  <c r="F21" i="3" s="1"/>
  <c r="T10" i="3"/>
  <c r="T8" i="3"/>
  <c r="T12" i="3" s="1"/>
  <c r="T7" i="3" s="1"/>
  <c r="T11" i="3" s="1"/>
  <c r="J26" i="5" l="1"/>
  <c r="E26" i="6"/>
  <c r="D26" i="6"/>
  <c r="I26" i="6"/>
  <c r="J26" i="6"/>
  <c r="D24" i="4"/>
  <c r="I22" i="4" s="1"/>
  <c r="F20" i="4"/>
  <c r="H22" i="4"/>
  <c r="H26" i="4"/>
  <c r="I26" i="4" s="1"/>
  <c r="H21" i="4"/>
  <c r="D25" i="4"/>
  <c r="I2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Andrzej Wójcik</author>
  </authors>
  <commentList>
    <comment ref="T28" authorId="0" shapeId="0" xr:uid="{23BD15EC-1A1B-4DE9-83F9-9F84526F22F2}">
      <text>
        <r>
          <rPr>
            <b/>
            <sz val="9"/>
            <color indexed="81"/>
            <rFont val="Tahoma"/>
            <family val="2"/>
            <charset val="238"/>
          </rPr>
          <t>Andrzej Wójcik:</t>
        </r>
        <r>
          <rPr>
            <sz val="9"/>
            <color indexed="81"/>
            <rFont val="Tahoma"/>
            <family val="2"/>
            <charset val="238"/>
          </rPr>
          <t xml:space="preserve">
Podana wartość od Roberta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Andrzej Wójcik</author>
    <author>a.wojcik</author>
  </authors>
  <commentList>
    <comment ref="Q5" authorId="0" shapeId="0" xr:uid="{82737466-C0F0-41B4-93E7-93ECB0FB9155}">
      <text>
        <r>
          <rPr>
            <b/>
            <sz val="10"/>
            <color indexed="81"/>
            <rFont val="Tahoma"/>
            <family val="2"/>
            <charset val="238"/>
          </rPr>
          <t>Andrzej Wójcik:</t>
        </r>
        <r>
          <rPr>
            <sz val="10"/>
            <color indexed="81"/>
            <rFont val="Tahoma"/>
            <family val="2"/>
            <charset val="238"/>
          </rPr>
          <t xml:space="preserve">
(podstawowe+wynikowe)*0,85+2,4
</t>
        </r>
      </text>
    </comment>
    <comment ref="S5" authorId="0" shapeId="0" xr:uid="{C14D96C1-1DEF-4A31-B8E8-CFDC29C56B86}">
      <text>
        <r>
          <rPr>
            <b/>
            <sz val="9"/>
            <color indexed="81"/>
            <rFont val="Tahoma"/>
            <family val="2"/>
            <charset val="238"/>
          </rPr>
          <t>Andrzej Wójcik:</t>
        </r>
        <r>
          <rPr>
            <sz val="9"/>
            <color indexed="81"/>
            <rFont val="Tahoma"/>
            <family val="2"/>
            <charset val="238"/>
          </rPr>
          <t xml:space="preserve">
wartość przybliżona - sztywny procent z ogółu przychodów KPFP a w rzeczywistości z uwagi na lokowanie z dwóch rachunków mogą wystąpić różnice
</t>
        </r>
      </text>
    </comment>
    <comment ref="D20" authorId="0" shapeId="0" xr:uid="{A6A4BD69-D62D-4F20-B4AB-1A3145AC628F}">
      <text>
        <r>
          <rPr>
            <b/>
            <sz val="10"/>
            <color indexed="81"/>
            <rFont val="Tahoma"/>
            <family val="2"/>
            <charset val="238"/>
          </rPr>
          <t>Andrzej Wójcik:</t>
        </r>
        <r>
          <rPr>
            <sz val="10"/>
            <color indexed="81"/>
            <rFont val="Tahoma"/>
            <family val="2"/>
            <charset val="238"/>
          </rPr>
          <t xml:space="preserve">
wynagrodzenie podstawowe i wynikowe z raportu SL2014</t>
        </r>
      </text>
    </comment>
    <comment ref="D27" authorId="1" shapeId="0" xr:uid="{7CE4FB0C-8CDB-4424-B004-906D906F66D1}">
      <text>
        <r>
          <rPr>
            <b/>
            <sz val="9"/>
            <color indexed="81"/>
            <rFont val="Tahoma"/>
            <family val="2"/>
            <charset val="238"/>
          </rPr>
          <t>a.wojcik:</t>
        </r>
        <r>
          <rPr>
            <sz val="9"/>
            <color indexed="81"/>
            <rFont val="Tahoma"/>
            <family val="2"/>
            <charset val="238"/>
          </rPr>
          <t xml:space="preserve">
podane przez Dorotę 10.12.2019</t>
        </r>
      </text>
    </comment>
  </commentList>
</comments>
</file>

<file path=xl/sharedStrings.xml><?xml version="1.0" encoding="utf-8"?>
<sst xmlns="http://schemas.openxmlformats.org/spreadsheetml/2006/main" count="421" uniqueCount="163">
  <si>
    <t>Etykiety kolumn</t>
  </si>
  <si>
    <t>Wartości</t>
  </si>
  <si>
    <t>Dane do SL2014 - realizacja</t>
  </si>
  <si>
    <t>Dane do SL2014 - średnia</t>
  </si>
  <si>
    <t>Próg transzy</t>
  </si>
  <si>
    <t>Suma wypłat z rachunku bankowego - realizacja</t>
  </si>
  <si>
    <t>Suma końcowa</t>
  </si>
  <si>
    <t>Suma z styczeń 19</t>
  </si>
  <si>
    <t>Suma z luty 19</t>
  </si>
  <si>
    <t>Suma z marzec 19</t>
  </si>
  <si>
    <t>Suma z kwiecień 19</t>
  </si>
  <si>
    <t>Suma z maj 19</t>
  </si>
  <si>
    <t>Suma z czerwiec 19</t>
  </si>
  <si>
    <t>Suma z lipiec 19</t>
  </si>
  <si>
    <t>Suma z sierpień 19</t>
  </si>
  <si>
    <t>Suma z wrzesień 19</t>
  </si>
  <si>
    <t>Suma z październik 19</t>
  </si>
  <si>
    <t>Suma z listopad 19</t>
  </si>
  <si>
    <t>Wszystkie wartości narastające miesięcznie.</t>
  </si>
  <si>
    <t>Średnie</t>
  </si>
  <si>
    <t>Suma narastająco</t>
  </si>
  <si>
    <t>Prognoza</t>
  </si>
  <si>
    <t>Prognoza KPFR</t>
  </si>
  <si>
    <t>Realizacja</t>
  </si>
  <si>
    <t>Suma narastająco prognoza dla realizacji</t>
  </si>
  <si>
    <t>Prognoza Andrzeja :-)</t>
  </si>
  <si>
    <t>Suma wszystkich wypłat:</t>
  </si>
  <si>
    <t>Średnia arytmetyczna</t>
  </si>
  <si>
    <t>Prognoza PF</t>
  </si>
  <si>
    <t>Próg pierwszej transzy</t>
  </si>
  <si>
    <t>Próg drugiej transzy</t>
  </si>
  <si>
    <t>mnożnik</t>
  </si>
  <si>
    <t>Tabela 1 Zawarte umowy z PF - perspektywa 2014-2020</t>
  </si>
  <si>
    <t>Zamówienie podstawowe</t>
  </si>
  <si>
    <t>Zamówienie łącznie z opcją</t>
  </si>
  <si>
    <t>Lp.</t>
  </si>
  <si>
    <t>numer umowy</t>
  </si>
  <si>
    <t>Pośrednik Finansowy</t>
  </si>
  <si>
    <t>data zawarcia umowy</t>
  </si>
  <si>
    <t>zakończenie budowy portfela - zamówienie podstawowe</t>
  </si>
  <si>
    <t>okres obowiązywania umowy</t>
  </si>
  <si>
    <t>wartość wkładu z ogółem (zł)</t>
  </si>
  <si>
    <t>wartość wkładu z EFRR (zł)</t>
  </si>
  <si>
    <t>% udział wkładu z EFRR do wartości wkładu z EFRR w projekcie</t>
  </si>
  <si>
    <t>wkład własny PF (zł)</t>
  </si>
  <si>
    <t>krajowy wkład publiczny
(zł)</t>
  </si>
  <si>
    <t>maksymalna wysokość opłaty za zarządzanie (zł)</t>
  </si>
  <si>
    <t>Max. opłata za zarządzanie
(%)</t>
  </si>
  <si>
    <t>% udział opłaty za zarządzanie do wartości wkładu z EFRR w projekcie</t>
  </si>
  <si>
    <t>Narastająco EFRR</t>
  </si>
  <si>
    <t xml:space="preserve">Narastająco całkowita </t>
  </si>
  <si>
    <t>Zawarte umowy z Pośrednikami Finansowymi - z opcją</t>
  </si>
  <si>
    <t>Projekt 2014-2020 -EFRR</t>
  </si>
  <si>
    <t>EFRR (zł)</t>
  </si>
  <si>
    <t>% pokrycia środków z projektu KPFR</t>
  </si>
  <si>
    <t xml:space="preserve"> kapitał dla MŚP - z opcją</t>
  </si>
  <si>
    <t>koszty PF - z opcją</t>
  </si>
  <si>
    <t>koszty MFF</t>
  </si>
  <si>
    <t>Łącznie</t>
  </si>
  <si>
    <t>Tabela 2 Postęp w realizacji projektu - perspektywa 2014-2020</t>
  </si>
  <si>
    <t>Numer umowy</t>
  </si>
  <si>
    <t>okres budowy portfela</t>
  </si>
  <si>
    <t>wartość przekazanych transz (zł)</t>
  </si>
  <si>
    <t>przekazane transze %</t>
  </si>
  <si>
    <t>% wykorzystania transz - kontraktacja MŚP</t>
  </si>
  <si>
    <t>% wykorzystania transz - wypłacone MŚP</t>
  </si>
  <si>
    <t>zawarte umowy z MŚP EFRR (zł)</t>
  </si>
  <si>
    <t>zawarte umowy z MŚP ogółem (zł)</t>
  </si>
  <si>
    <t>% postęp w kontraktacji</t>
  </si>
  <si>
    <t>wypłacone środki do MŚP EFRR (zł)</t>
  </si>
  <si>
    <t>wypłacone środki do MŚP ogółem (zł)</t>
  </si>
  <si>
    <t>% postęp w wypłatach</t>
  </si>
  <si>
    <t>liczba wspartych   MŚP</t>
  </si>
  <si>
    <t>wypłacona opłata za zarządzanie (zł)</t>
  </si>
  <si>
    <t>% wykorzystania opłaty za zarządzanie</t>
  </si>
  <si>
    <t xml:space="preserve">przychody ** 
(zł) </t>
  </si>
  <si>
    <t>umowy zawarte 2017/
2018</t>
  </si>
  <si>
    <t>(***)</t>
  </si>
  <si>
    <t xml:space="preserve">Razem : </t>
  </si>
  <si>
    <t>(*)</t>
  </si>
  <si>
    <t>% stopień realizacji wypłaconych transz w odniesieniu do zawartych umów z MŚP i pobranej opłaty za zarządzanie</t>
  </si>
  <si>
    <t>(**)</t>
  </si>
  <si>
    <t>przychody PF od lokat oraz odsetki od kapitału zwróconego przez MŚP, itp.</t>
  </si>
  <si>
    <t>Postęp w realizacji projektu - podsumowanie</t>
  </si>
  <si>
    <t>wysokość  opłaty za zarządzanie pobranej przez KPFR (zł)</t>
  </si>
  <si>
    <t>ogółem (zł)</t>
  </si>
  <si>
    <t>% postęp w realizacji</t>
  </si>
  <si>
    <t>wysokość opłaty za zarządzanie pobranej przez PF (zł) (****)</t>
  </si>
  <si>
    <t>wykorzystanie pobranej przez KPFR transzy***</t>
  </si>
  <si>
    <t>wartość zakontraktowanych środków z MŚP ogółem (zł)</t>
  </si>
  <si>
    <t>faktyczne wykonanie wartość ogółem **</t>
  </si>
  <si>
    <t>wartość wypłaconych środków do MŚP ogółem (zł)</t>
  </si>
  <si>
    <t>II transza</t>
  </si>
  <si>
    <t>% postęp w realizacji projektu - pobrane opłaty za zarzadzanie PF i MFF oraz wypłacone środki do MŚP w odniesieniu do kwoty ogółem</t>
  </si>
  <si>
    <t>wartość ogółem zaangażowanie 2019*</t>
  </si>
  <si>
    <t>wykorzystanie pobranej przez KPFR transzy ogółem</t>
  </si>
  <si>
    <t xml:space="preserve">wartość ogółem z projektu KPFR </t>
  </si>
  <si>
    <t>wygenerowane przychody PF</t>
  </si>
  <si>
    <t>procent realizacji do uzyskania III transzy</t>
  </si>
  <si>
    <t>wygenerowane przychody KPFR</t>
  </si>
  <si>
    <t xml:space="preserve">       * kapitał dla MŚP z umowy z PF + opłata za zarządzanie z umowy z PF + opłata na zarządzanie KPFR - wraz z opcją
       ** kapitał wypłacony do MŚP + pobrane opłaty za zarządzanie PF + pobrana opłata za zarządzanie KPFR
       *** % odniesienie "wartości faktyczne wykonanie" do wartości pobranej drugiej transzy tj. 257 020 941 zł </t>
  </si>
  <si>
    <t>Tabela 3 Kontraktacja środków z Pośrednikami Finansowymi + plany  - perspektywa 2014-2020</t>
  </si>
  <si>
    <t>wkład własny PF
(zł)</t>
  </si>
  <si>
    <t>opłata za zarządzanie
(%)</t>
  </si>
  <si>
    <t>Suma :</t>
  </si>
  <si>
    <t>post. 2020r.</t>
  </si>
  <si>
    <t>Razem :</t>
  </si>
  <si>
    <t>Zawarte umowy z Pośrednikami Finansowymi wraz z opcją</t>
  </si>
  <si>
    <t>Zawarte i planowane umowy z Pośrednikami Finansowymi wraz z opcją</t>
  </si>
  <si>
    <t>Tabela 4. Prognoza wykonania - perspektywa 2014-2020</t>
  </si>
  <si>
    <t>Realizacja stan bieżący</t>
  </si>
  <si>
    <t>Prognoza do końca 2019 roku</t>
  </si>
  <si>
    <t>zakończenie budowy portfela - zam. pod.</t>
  </si>
  <si>
    <t>kwota całkowita (zł)</t>
  </si>
  <si>
    <t>maksymalna wysokość opłaty za zarządzania (zł)</t>
  </si>
  <si>
    <t>Wypłacone środki dla MŚP</t>
  </si>
  <si>
    <t>Przychody osiągnięte</t>
  </si>
  <si>
    <t>Opłata za zarządzanie</t>
  </si>
  <si>
    <t>Prognozawane środki dla MŚP</t>
  </si>
  <si>
    <t>Przychody prognozowane</t>
  </si>
  <si>
    <t>Prognozowana opłata za zarządzanie</t>
  </si>
  <si>
    <t>12/2019</t>
  </si>
  <si>
    <t>Projekt 2014-2020 - EFRR</t>
  </si>
  <si>
    <t>Pośrednik 1</t>
  </si>
  <si>
    <t>Pośrednik 2</t>
  </si>
  <si>
    <t>Pośrednik 3</t>
  </si>
  <si>
    <t>Pośrednik 4</t>
  </si>
  <si>
    <t>Pośrednik 5</t>
  </si>
  <si>
    <t>Pośrednik 6</t>
  </si>
  <si>
    <t>Pośrednik 7</t>
  </si>
  <si>
    <t>Pośrednik 8</t>
  </si>
  <si>
    <t>Pośrednik 9</t>
  </si>
  <si>
    <t>Pośrednik 10</t>
  </si>
  <si>
    <t>xx.xx.2017</t>
  </si>
  <si>
    <t>xx.xx.2018</t>
  </si>
  <si>
    <t>xx.xx.2019</t>
  </si>
  <si>
    <t>xx.xx.2020</t>
  </si>
  <si>
    <t>xx.xx.2021</t>
  </si>
  <si>
    <t>xx.xx.2022</t>
  </si>
  <si>
    <t>xx.xx.2023</t>
  </si>
  <si>
    <t>xx.xx.2024</t>
  </si>
  <si>
    <t>xx.xx.2025</t>
  </si>
  <si>
    <t>xx.xx.2026</t>
  </si>
  <si>
    <t>x/2017</t>
  </si>
  <si>
    <t>x/2018</t>
  </si>
  <si>
    <t>x/2019</t>
  </si>
  <si>
    <t>x/2020</t>
  </si>
  <si>
    <t>x/2021</t>
  </si>
  <si>
    <t>x/2022</t>
  </si>
  <si>
    <t>x/2023</t>
  </si>
  <si>
    <t>x/2024</t>
  </si>
  <si>
    <t>x/2025</t>
  </si>
  <si>
    <t>x/2026</t>
  </si>
  <si>
    <t>xx.xx.2027</t>
  </si>
  <si>
    <t>xx.xx.2031</t>
  </si>
  <si>
    <t>xx.xx.2032</t>
  </si>
  <si>
    <t>xx.xx.2033</t>
  </si>
  <si>
    <t>xx.xx.2034</t>
  </si>
  <si>
    <t>xx.xx.2035</t>
  </si>
  <si>
    <t>xx.xx.2036</t>
  </si>
  <si>
    <t>xx.xx.2037</t>
  </si>
  <si>
    <t>xx.xx.2038</t>
  </si>
  <si>
    <t>xx.xx.2039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</si>
</sst>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415]mmmm\ yy;@"/>
    <numFmt numFmtId="166" formatCode="_-* #,##0\ _z_ł_-;\-* #,##0\ _z_ł_-;_-* &quot;-&quot;??\ _z_ł_-;_-@_-"/>
    <numFmt numFmtId="167" formatCode="#,##0.00_ ;\-#,##0.00\ "/>
  </numFmts>
  <fonts count="10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3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3" fillId="0" borderId="1" xfId="0" applyFont="1" applyBorder="1"/>
    <xf numFmtId="3" fontId="3" fillId="0" borderId="1" xfId="0" applyNumberFormat="1" applyFont="1" applyBorder="1"/>
    <xf numFmtId="0" fontId="3" fillId="0" borderId="0" xfId="0" applyFont="1"/>
    <xf numFmtId="0" fontId="0" fillId="0" borderId="0" xfId="0" applyAlignment="1">
      <alignment horizontal="right"/>
    </xf>
    <xf numFmtId="3" fontId="0" fillId="6" borderId="1" xfId="0" applyNumberFormat="1" applyFill="1" applyBorder="1"/>
    <xf numFmtId="0" fontId="0" fillId="0" borderId="2" xfId="0" applyBorder="1"/>
    <xf numFmtId="0" fontId="0" fillId="0" borderId="0" xfId="0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164" fontId="3" fillId="8" borderId="9" xfId="3" applyFont="1" applyFill="1" applyBorder="1" applyAlignment="1">
      <alignment horizontal="center" vertical="center" wrapText="1"/>
    </xf>
    <xf numFmtId="164" fontId="3" fillId="8" borderId="1" xfId="3" applyFont="1" applyFill="1" applyBorder="1" applyAlignment="1">
      <alignment horizontal="center" vertical="center" wrapText="1"/>
    </xf>
    <xf numFmtId="10" fontId="3" fillId="8" borderId="1" xfId="2" applyNumberFormat="1" applyFont="1" applyFill="1" applyBorder="1" applyAlignment="1">
      <alignment horizontal="center" vertical="center" wrapText="1"/>
    </xf>
    <xf numFmtId="164" fontId="3" fillId="8" borderId="10" xfId="3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66" fontId="0" fillId="0" borderId="9" xfId="3" applyNumberFormat="1" applyFont="1" applyBorder="1" applyAlignment="1">
      <alignment horizontal="center" vertical="center"/>
    </xf>
    <xf numFmtId="166" fontId="0" fillId="0" borderId="1" xfId="3" applyNumberFormat="1" applyFont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166" fontId="0" fillId="0" borderId="10" xfId="3" applyNumberFormat="1" applyFont="1" applyBorder="1" applyAlignment="1">
      <alignment horizontal="center" vertical="center"/>
    </xf>
    <xf numFmtId="10" fontId="0" fillId="0" borderId="1" xfId="3" applyNumberFormat="1" applyFont="1" applyBorder="1" applyAlignment="1">
      <alignment horizontal="center" vertical="center"/>
    </xf>
    <xf numFmtId="10" fontId="0" fillId="0" borderId="10" xfId="2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6" fontId="0" fillId="0" borderId="13" xfId="3" applyNumberFormat="1" applyFont="1" applyBorder="1" applyAlignment="1">
      <alignment horizontal="center" vertical="center"/>
    </xf>
    <xf numFmtId="10" fontId="0" fillId="0" borderId="13" xfId="2" applyNumberFormat="1" applyFont="1" applyBorder="1" applyAlignment="1">
      <alignment horizontal="center" vertical="center"/>
    </xf>
    <xf numFmtId="166" fontId="0" fillId="0" borderId="13" xfId="2" applyNumberFormat="1" applyFont="1" applyBorder="1" applyAlignment="1">
      <alignment horizontal="center" vertical="center"/>
    </xf>
    <xf numFmtId="166" fontId="0" fillId="0" borderId="14" xfId="3" applyNumberFormat="1" applyFont="1" applyBorder="1" applyAlignment="1">
      <alignment horizontal="center" vertical="center"/>
    </xf>
    <xf numFmtId="166" fontId="0" fillId="0" borderId="12" xfId="3" applyNumberFormat="1" applyFont="1" applyBorder="1" applyAlignment="1">
      <alignment horizontal="center" vertical="center"/>
    </xf>
    <xf numFmtId="10" fontId="0" fillId="0" borderId="13" xfId="3" applyNumberFormat="1" applyFont="1" applyBorder="1" applyAlignment="1">
      <alignment horizontal="center" vertical="center"/>
    </xf>
    <xf numFmtId="10" fontId="0" fillId="0" borderId="14" xfId="2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6" fontId="3" fillId="0" borderId="15" xfId="3" applyNumberFormat="1" applyFont="1" applyBorder="1" applyAlignment="1">
      <alignment horizontal="center" vertical="center"/>
    </xf>
    <xf numFmtId="166" fontId="3" fillId="0" borderId="16" xfId="3" applyNumberFormat="1" applyFont="1" applyBorder="1" applyAlignment="1">
      <alignment horizontal="center" vertical="center"/>
    </xf>
    <xf numFmtId="10" fontId="3" fillId="0" borderId="17" xfId="2" applyNumberFormat="1" applyFont="1" applyBorder="1" applyAlignment="1">
      <alignment horizontal="center" vertical="center"/>
    </xf>
    <xf numFmtId="166" fontId="0" fillId="0" borderId="0" xfId="2" applyNumberFormat="1" applyFont="1"/>
    <xf numFmtId="166" fontId="0" fillId="0" borderId="0" xfId="3" applyNumberFormat="1" applyFont="1"/>
    <xf numFmtId="10" fontId="3" fillId="0" borderId="18" xfId="2" applyNumberFormat="1" applyFont="1" applyBorder="1" applyAlignment="1">
      <alignment horizontal="center" vertical="center"/>
    </xf>
    <xf numFmtId="166" fontId="3" fillId="0" borderId="18" xfId="3" applyNumberFormat="1" applyFont="1" applyBorder="1" applyAlignment="1">
      <alignment horizontal="center" vertical="center"/>
    </xf>
    <xf numFmtId="164" fontId="0" fillId="0" borderId="0" xfId="3" applyFont="1"/>
    <xf numFmtId="0" fontId="3" fillId="0" borderId="0" xfId="0" applyFont="1" applyAlignment="1">
      <alignment horizontal="center" vertical="center" wrapText="1"/>
    </xf>
    <xf numFmtId="10" fontId="0" fillId="0" borderId="0" xfId="2" applyNumberFormat="1" applyFont="1"/>
    <xf numFmtId="0" fontId="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0" fontId="2" fillId="9" borderId="1" xfId="2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10" fontId="2" fillId="8" borderId="1" xfId="2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vertical="center"/>
    </xf>
    <xf numFmtId="0" fontId="0" fillId="0" borderId="0" xfId="3" applyNumberFormat="1" applyFont="1"/>
    <xf numFmtId="9" fontId="0" fillId="0" borderId="0" xfId="2" applyFont="1"/>
    <xf numFmtId="44" fontId="3" fillId="8" borderId="1" xfId="1" applyFont="1" applyFill="1" applyBorder="1" applyAlignment="1">
      <alignment horizontal="center" vertical="center" wrapText="1"/>
    </xf>
    <xf numFmtId="44" fontId="3" fillId="8" borderId="8" xfId="1" applyFont="1" applyFill="1" applyBorder="1" applyAlignment="1">
      <alignment horizontal="center" vertical="center" wrapText="1"/>
    </xf>
    <xf numFmtId="9" fontId="3" fillId="8" borderId="1" xfId="2" applyFont="1" applyFill="1" applyBorder="1" applyAlignment="1">
      <alignment horizontal="center" vertical="center" wrapText="1"/>
    </xf>
    <xf numFmtId="164" fontId="3" fillId="8" borderId="8" xfId="3" applyFont="1" applyFill="1" applyBorder="1" applyAlignment="1">
      <alignment horizontal="center" vertical="center" wrapText="1"/>
    </xf>
    <xf numFmtId="166" fontId="3" fillId="8" borderId="8" xfId="3" applyNumberFormat="1" applyFont="1" applyFill="1" applyBorder="1" applyAlignment="1">
      <alignment horizontal="center" vertical="center" wrapText="1"/>
    </xf>
    <xf numFmtId="44" fontId="3" fillId="8" borderId="0" xfId="1" applyFont="1" applyFill="1" applyAlignment="1">
      <alignment horizontal="center" vertical="center"/>
    </xf>
    <xf numFmtId="44" fontId="0" fillId="0" borderId="1" xfId="1" applyFont="1" applyBorder="1" applyAlignment="1">
      <alignment horizontal="center" vertical="center" wrapText="1"/>
    </xf>
    <xf numFmtId="0" fontId="0" fillId="0" borderId="1" xfId="3" applyNumberFormat="1" applyFont="1" applyBorder="1" applyAlignment="1">
      <alignment horizontal="center" vertical="center"/>
    </xf>
    <xf numFmtId="164" fontId="0" fillId="0" borderId="1" xfId="3" applyFont="1" applyBorder="1" applyAlignment="1">
      <alignment horizontal="center" vertical="center"/>
    </xf>
    <xf numFmtId="164" fontId="0" fillId="6" borderId="1" xfId="3" applyFont="1" applyFill="1" applyBorder="1" applyAlignment="1">
      <alignment horizontal="center" vertical="center"/>
    </xf>
    <xf numFmtId="1" fontId="0" fillId="0" borderId="8" xfId="3" applyNumberFormat="1" applyFont="1" applyBorder="1" applyAlignment="1">
      <alignment horizontal="center" vertical="center"/>
    </xf>
    <xf numFmtId="10" fontId="0" fillId="0" borderId="8" xfId="2" applyNumberFormat="1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164" fontId="0" fillId="10" borderId="1" xfId="3" applyFont="1" applyFill="1" applyBorder="1" applyAlignment="1">
      <alignment horizontal="center" vertical="center"/>
    </xf>
    <xf numFmtId="164" fontId="0" fillId="0" borderId="1" xfId="3" applyFont="1" applyFill="1" applyBorder="1" applyAlignment="1">
      <alignment horizontal="center" vertical="center"/>
    </xf>
    <xf numFmtId="44" fontId="0" fillId="0" borderId="0" xfId="1" applyFont="1"/>
    <xf numFmtId="10" fontId="0" fillId="0" borderId="1" xfId="2" applyNumberFormat="1" applyFont="1" applyFill="1" applyBorder="1" applyAlignment="1">
      <alignment horizontal="center" vertical="center"/>
    </xf>
    <xf numFmtId="9" fontId="0" fillId="0" borderId="0" xfId="2" applyFont="1" applyAlignment="1">
      <alignment horizontal="center"/>
    </xf>
    <xf numFmtId="1" fontId="0" fillId="0" borderId="0" xfId="2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0" fillId="0" borderId="21" xfId="3" applyFont="1" applyBorder="1" applyAlignment="1">
      <alignment horizontal="center" vertical="center"/>
    </xf>
    <xf numFmtId="10" fontId="0" fillId="0" borderId="17" xfId="2" applyNumberFormat="1" applyFont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164" fontId="0" fillId="0" borderId="17" xfId="3" applyFont="1" applyBorder="1" applyAlignment="1">
      <alignment horizontal="center" vertical="center"/>
    </xf>
    <xf numFmtId="1" fontId="0" fillId="10" borderId="22" xfId="2" applyNumberFormat="1" applyFont="1" applyFill="1" applyBorder="1" applyAlignment="1">
      <alignment horizontal="center" vertical="center"/>
    </xf>
    <xf numFmtId="167" fontId="0" fillId="0" borderId="17" xfId="3" applyNumberFormat="1" applyFont="1" applyBorder="1" applyAlignment="1">
      <alignment horizontal="center" vertical="center"/>
    </xf>
    <xf numFmtId="0" fontId="2" fillId="11" borderId="23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4" fontId="2" fillId="9" borderId="1" xfId="0" applyNumberFormat="1" applyFont="1" applyFill="1" applyBorder="1" applyAlignment="1">
      <alignment horizontal="center"/>
    </xf>
    <xf numFmtId="9" fontId="2" fillId="9" borderId="1" xfId="2" applyFont="1" applyFill="1" applyBorder="1" applyAlignment="1">
      <alignment horizontal="center"/>
    </xf>
    <xf numFmtId="14" fontId="0" fillId="0" borderId="0" xfId="0" applyNumberFormat="1"/>
    <xf numFmtId="166" fontId="0" fillId="0" borderId="1" xfId="3" applyNumberFormat="1" applyFont="1" applyBorder="1"/>
    <xf numFmtId="10" fontId="2" fillId="7" borderId="1" xfId="2" applyNumberFormat="1" applyFont="1" applyFill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166" fontId="0" fillId="10" borderId="1" xfId="3" applyNumberFormat="1" applyFont="1" applyFill="1" applyBorder="1"/>
    <xf numFmtId="10" fontId="0" fillId="10" borderId="1" xfId="2" applyNumberFormat="1" applyFont="1" applyFill="1" applyBorder="1" applyAlignment="1">
      <alignment horizontal="center"/>
    </xf>
    <xf numFmtId="166" fontId="0" fillId="0" borderId="1" xfId="3" applyNumberFormat="1" applyFont="1" applyFill="1" applyBorder="1"/>
    <xf numFmtId="10" fontId="0" fillId="0" borderId="1" xfId="2" applyNumberFormat="1" applyFont="1" applyFill="1" applyBorder="1" applyAlignment="1">
      <alignment horizontal="center"/>
    </xf>
    <xf numFmtId="0" fontId="6" fillId="7" borderId="0" xfId="0" applyFont="1" applyFill="1" applyAlignment="1">
      <alignment horizontal="left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10" fontId="3" fillId="8" borderId="29" xfId="2" applyNumberFormat="1" applyFont="1" applyFill="1" applyBorder="1" applyAlignment="1">
      <alignment horizontal="center" vertical="center" wrapText="1"/>
    </xf>
    <xf numFmtId="164" fontId="3" fillId="8" borderId="29" xfId="3" applyFont="1" applyFill="1" applyBorder="1" applyAlignment="1">
      <alignment horizontal="center" vertical="center" wrapText="1"/>
    </xf>
    <xf numFmtId="164" fontId="3" fillId="8" borderId="28" xfId="3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/>
    </xf>
    <xf numFmtId="10" fontId="0" fillId="0" borderId="28" xfId="2" applyNumberFormat="1" applyFont="1" applyBorder="1" applyAlignment="1">
      <alignment horizontal="center" vertical="center"/>
    </xf>
    <xf numFmtId="4" fontId="0" fillId="0" borderId="29" xfId="3" applyNumberFormat="1" applyFon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10" fontId="0" fillId="0" borderId="29" xfId="2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10" fontId="0" fillId="0" borderId="28" xfId="3" applyNumberFormat="1" applyFont="1" applyBorder="1" applyAlignment="1">
      <alignment horizontal="center" vertical="center"/>
    </xf>
    <xf numFmtId="10" fontId="0" fillId="0" borderId="30" xfId="2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4" fontId="0" fillId="0" borderId="1" xfId="3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8" xfId="3" applyNumberFormat="1" applyFont="1" applyBorder="1" applyAlignment="1">
      <alignment horizontal="center" vertical="center"/>
    </xf>
    <xf numFmtId="10" fontId="0" fillId="0" borderId="2" xfId="2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0" fontId="0" fillId="0" borderId="33" xfId="2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4" fontId="3" fillId="0" borderId="0" xfId="3" applyFont="1" applyAlignment="1">
      <alignment horizontal="center" vertical="center"/>
    </xf>
    <xf numFmtId="164" fontId="3" fillId="8" borderId="30" xfId="3" applyFont="1" applyFill="1" applyBorder="1" applyAlignment="1">
      <alignment horizontal="center" vertical="center" wrapText="1"/>
    </xf>
    <xf numFmtId="164" fontId="3" fillId="8" borderId="34" xfId="3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/>
    </xf>
    <xf numFmtId="10" fontId="0" fillId="0" borderId="36" xfId="2" applyNumberFormat="1" applyFont="1" applyBorder="1" applyAlignment="1">
      <alignment horizontal="center" vertical="center"/>
    </xf>
    <xf numFmtId="4" fontId="0" fillId="0" borderId="37" xfId="3" applyNumberFormat="1" applyFon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10" fontId="0" fillId="0" borderId="39" xfId="3" applyNumberFormat="1" applyFont="1" applyBorder="1" applyAlignment="1">
      <alignment horizontal="center" vertical="center"/>
    </xf>
    <xf numFmtId="10" fontId="0" fillId="0" borderId="38" xfId="2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3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/>
    </xf>
    <xf numFmtId="4" fontId="0" fillId="9" borderId="8" xfId="3" applyNumberFormat="1" applyFont="1" applyFill="1" applyBorder="1" applyAlignment="1">
      <alignment horizontal="center" vertical="center" wrapText="1"/>
    </xf>
    <xf numFmtId="10" fontId="2" fillId="9" borderId="10" xfId="2" applyNumberFormat="1" applyFont="1" applyFill="1" applyBorder="1" applyAlignment="1">
      <alignment horizontal="center" vertical="center" wrapText="1"/>
    </xf>
    <xf numFmtId="4" fontId="0" fillId="9" borderId="1" xfId="3" applyNumberFormat="1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4" fontId="2" fillId="8" borderId="13" xfId="3" applyNumberFormat="1" applyFont="1" applyFill="1" applyBorder="1" applyAlignment="1">
      <alignment horizontal="center" vertical="center" wrapText="1"/>
    </xf>
    <xf numFmtId="10" fontId="2" fillId="8" borderId="14" xfId="2" applyNumberFormat="1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10" fontId="0" fillId="0" borderId="31" xfId="2" applyNumberFormat="1" applyFon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10" fontId="0" fillId="0" borderId="31" xfId="3" applyNumberFormat="1" applyFont="1" applyBorder="1" applyAlignment="1">
      <alignment horizontal="center" vertical="center"/>
    </xf>
    <xf numFmtId="10" fontId="0" fillId="0" borderId="46" xfId="2" applyNumberFormat="1" applyFon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6" borderId="45" xfId="0" applyNumberFormat="1" applyFill="1" applyBorder="1" applyAlignment="1">
      <alignment horizontal="center" vertical="center"/>
    </xf>
    <xf numFmtId="3" fontId="0" fillId="12" borderId="6" xfId="0" applyNumberFormat="1" applyFill="1" applyBorder="1" applyAlignment="1">
      <alignment horizontal="center" vertical="center"/>
    </xf>
    <xf numFmtId="3" fontId="0" fillId="12" borderId="46" xfId="0" applyNumberFormat="1" applyFill="1" applyBorder="1" applyAlignment="1">
      <alignment horizontal="center" vertical="center"/>
    </xf>
    <xf numFmtId="3" fontId="0" fillId="12" borderId="45" xfId="0" applyNumberFormat="1" applyFill="1" applyBorder="1" applyAlignment="1">
      <alignment horizontal="center" vertical="center"/>
    </xf>
    <xf numFmtId="3" fontId="0" fillId="6" borderId="25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6" borderId="9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3" fontId="0" fillId="6" borderId="3" xfId="0" applyNumberForma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6" borderId="13" xfId="0" applyNumberFormat="1" applyFill="1" applyBorder="1" applyAlignment="1">
      <alignment horizontal="center" vertical="center"/>
    </xf>
    <xf numFmtId="10" fontId="3" fillId="0" borderId="50" xfId="2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10" fontId="3" fillId="0" borderId="0" xfId="2" applyNumberFormat="1" applyFont="1" applyAlignment="1">
      <alignment horizontal="center" vertical="center"/>
    </xf>
    <xf numFmtId="166" fontId="3" fillId="0" borderId="50" xfId="3" applyNumberFormat="1" applyFont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center" vertical="center" wrapText="1"/>
    </xf>
    <xf numFmtId="164" fontId="3" fillId="8" borderId="47" xfId="3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10" fontId="0" fillId="0" borderId="19" xfId="2" applyNumberFormat="1" applyFon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10" fontId="0" fillId="0" borderId="11" xfId="3" applyNumberFormat="1" applyFont="1" applyBorder="1" applyAlignment="1">
      <alignment horizontal="center" vertical="center"/>
    </xf>
    <xf numFmtId="10" fontId="3" fillId="0" borderId="36" xfId="2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10" fontId="3" fillId="0" borderId="35" xfId="2" applyNumberFormat="1" applyFont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 wrapText="1"/>
    </xf>
    <xf numFmtId="3" fontId="0" fillId="9" borderId="8" xfId="3" applyNumberFormat="1" applyFont="1" applyFill="1" applyBorder="1" applyAlignment="1">
      <alignment horizontal="center" vertical="center" wrapText="1"/>
    </xf>
    <xf numFmtId="10" fontId="3" fillId="9" borderId="10" xfId="2" applyNumberFormat="1" applyFont="1" applyFill="1" applyBorder="1" applyAlignment="1">
      <alignment horizontal="center" vertical="center" wrapText="1"/>
    </xf>
    <xf numFmtId="3" fontId="0" fillId="9" borderId="1" xfId="3" applyNumberFormat="1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/>
    </xf>
    <xf numFmtId="3" fontId="3" fillId="8" borderId="13" xfId="3" applyNumberFormat="1" applyFont="1" applyFill="1" applyBorder="1" applyAlignment="1">
      <alignment horizontal="center" vertical="center" wrapText="1"/>
    </xf>
    <xf numFmtId="10" fontId="3" fillId="8" borderId="14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/>
    </xf>
    <xf numFmtId="4" fontId="0" fillId="9" borderId="1" xfId="3" applyNumberFormat="1" applyFont="1" applyFill="1" applyBorder="1" applyAlignment="1">
      <alignment horizontal="center" vertical="center" wrapText="1"/>
    </xf>
    <xf numFmtId="4" fontId="2" fillId="8" borderId="1" xfId="3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9" fontId="0" fillId="0" borderId="0" xfId="2" applyFont="1" applyAlignment="1">
      <alignment horizontal="left" wrapText="1"/>
    </xf>
    <xf numFmtId="0" fontId="2" fillId="8" borderId="1" xfId="0" applyFont="1" applyFill="1" applyBorder="1" applyAlignment="1">
      <alignment horizontal="center" vertical="center" wrapText="1"/>
    </xf>
    <xf numFmtId="10" fontId="2" fillId="10" borderId="1" xfId="2" applyNumberFormat="1" applyFont="1" applyFill="1" applyBorder="1" applyAlignment="1">
      <alignment horizontal="center" vertical="center"/>
    </xf>
    <xf numFmtId="4" fontId="2" fillId="8" borderId="1" xfId="3" applyNumberFormat="1" applyFont="1" applyFill="1" applyBorder="1" applyAlignment="1">
      <alignment horizontal="center" vertical="center"/>
    </xf>
    <xf numFmtId="164" fontId="0" fillId="11" borderId="19" xfId="3" applyFont="1" applyFill="1" applyBorder="1" applyAlignment="1">
      <alignment horizontal="center" vertical="center"/>
    </xf>
    <xf numFmtId="164" fontId="0" fillId="11" borderId="20" xfId="3" applyFont="1" applyFill="1" applyBorder="1" applyAlignment="1">
      <alignment horizontal="center" vertical="center"/>
    </xf>
    <xf numFmtId="4" fontId="2" fillId="10" borderId="1" xfId="3" applyNumberFormat="1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0" fontId="2" fillId="8" borderId="1" xfId="2" applyNumberFormat="1" applyFont="1" applyFill="1" applyBorder="1" applyAlignment="1">
      <alignment horizontal="center" vertical="center"/>
    </xf>
    <xf numFmtId="164" fontId="0" fillId="0" borderId="19" xfId="3" applyFont="1" applyFill="1" applyBorder="1" applyAlignment="1">
      <alignment horizontal="center" vertical="center"/>
    </xf>
    <xf numFmtId="164" fontId="0" fillId="0" borderId="20" xfId="3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4" fontId="2" fillId="10" borderId="1" xfId="0" applyNumberFormat="1" applyFont="1" applyFill="1" applyBorder="1" applyAlignment="1">
      <alignment horizontal="center" vertical="center"/>
    </xf>
    <xf numFmtId="0" fontId="2" fillId="9" borderId="4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0" fillId="9" borderId="4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9" borderId="4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8" borderId="38" xfId="0" applyFont="1" applyFill="1" applyBorder="1" applyAlignment="1">
      <alignment horizontal="center" vertical="center"/>
    </xf>
  </cellXfs>
  <cellStyles count="4">
    <cellStyle name="Dziesiętny 2" xfId="3" xr:uid="{83B4FADD-9F74-47EC-A3FF-6CE4198E3591}"/>
    <cellStyle name="Normalny" xfId="0" builtinId="0"/>
    <cellStyle name="Procentowy" xfId="2" builtinId="5"/>
    <cellStyle name="Walutowy" xfId="1" builtinId="4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[zał. nr 7 do zapytania - analityka programu 2014-2020.xlsx]Wykres!Tabela przestawna6</c:name>
    <c:fmtId val="18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dLbl>
          <c:idx val="0"/>
          <c:layout>
            <c:manualLayout>
              <c:x val="-5.3440213760855048E-3"/>
              <c:y val="6.7481093659104111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dLbl>
          <c:idx val="0"/>
          <c:layout>
            <c:manualLayout>
              <c:x val="0"/>
              <c:y val="4.1884816753926656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 w="28575" cap="rnd">
            <a:solidFill>
              <a:schemeClr val="accent3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5667004390408647E-2"/>
              <c:y val="-6.28272251308900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 w="28575" cap="rnd">
            <a:solidFill>
              <a:schemeClr val="accent3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4316056237651144E-2"/>
              <c:y val="-5.351948807446189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6.2884160756501176E-2"/>
                  <c:h val="3.4869201559229179E-2"/>
                </c:manualLayout>
              </c15:layout>
            </c:ext>
          </c:extLst>
        </c:dLbl>
      </c:pivotFmt>
      <c:pivotFmt>
        <c:idx val="106"/>
        <c:dLbl>
          <c:idx val="0"/>
          <c:layout>
            <c:manualLayout>
              <c:x val="1.0857764229035901E-3"/>
              <c:y val="2.4761904761904693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dLbl>
          <c:idx val="0"/>
          <c:layout>
            <c:manualLayout>
              <c:x val="-4.3431056916143603E-3"/>
              <c:y val="2.6666666666666596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4"/>
        <c:spPr>
          <a:solidFill>
            <a:schemeClr val="accent1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1.0778766746129659E-3"/>
              <c:y val="2.857142857142850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5"/>
        <c:spPr>
          <a:solidFill>
            <a:schemeClr val="accent1"/>
          </a:solidFill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3.2336300238388978E-3"/>
              <c:y val="2.285714285714285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6"/>
        <c:spPr>
          <a:solidFill>
            <a:schemeClr val="accent1"/>
          </a:solidFill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1.1014859742838442E-2"/>
              <c:y val="-7.80952380952381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7"/>
        <c:spPr>
          <a:solidFill>
            <a:schemeClr val="accent1"/>
          </a:solidFill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3.8903786179151419E-2"/>
              <c:y val="-6.6666666666666666E-2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8"/>
        <c:spPr>
          <a:solidFill>
            <a:schemeClr val="accent1"/>
          </a:solidFill>
          <a:ln w="28575" cap="rnd">
            <a:solidFill>
              <a:schemeClr val="accent3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6.4672600476778346E-3"/>
              <c:y val="2.47619047619047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9"/>
        <c:spPr>
          <a:solidFill>
            <a:schemeClr val="accent1"/>
          </a:solidFill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6.1438970452939078E-2"/>
              <c:y val="-2.476190476190483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0"/>
        <c:spPr>
          <a:solidFill>
            <a:schemeClr val="accent1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9.7008900715167129E-3"/>
              <c:y val="3.61904761904761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1"/>
        <c:spPr>
          <a:solidFill>
            <a:schemeClr val="accent1"/>
          </a:solidFill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3.017215959874019E-2"/>
              <c:y val="4.190476190476183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2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3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3.2336300238388583E-3"/>
              <c:y val="3.428571428571428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4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1493518578287536E-2"/>
              <c:y val="-3.428571428571428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0"/>
        <c:spPr>
          <a:solidFill>
            <a:schemeClr val="accent1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1"/>
        <c:spPr>
          <a:solidFill>
            <a:schemeClr val="accent1"/>
          </a:solidFill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4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5"/>
        <c:spPr>
          <a:solidFill>
            <a:schemeClr val="accent1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  <c:pivotFmt>
        <c:idx val="156"/>
        <c:spPr>
          <a:solidFill>
            <a:schemeClr val="accent1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  <c:pivotFmt>
        <c:idx val="157"/>
        <c:spPr>
          <a:solidFill>
            <a:schemeClr val="accent1"/>
          </a:solidFill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</c:pivotFmt>
      <c:pivotFmt>
        <c:idx val="158"/>
        <c:spPr>
          <a:solidFill>
            <a:schemeClr val="accent1"/>
          </a:solidFill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</c:pivotFmt>
      <c:pivotFmt>
        <c:idx val="159"/>
        <c:spPr>
          <a:solidFill>
            <a:schemeClr val="accent1"/>
          </a:solidFill>
          <a:ln w="28575" cap="rnd">
            <a:solidFill>
              <a:schemeClr val="accent3"/>
            </a:solidFill>
            <a:round/>
          </a:ln>
          <a:effectLst/>
        </c:spPr>
        <c:marker>
          <c:symbol val="none"/>
        </c:marker>
      </c:pivotFmt>
      <c:pivotFmt>
        <c:idx val="160"/>
        <c:spPr>
          <a:solidFill>
            <a:schemeClr val="accent1"/>
          </a:solidFill>
          <a:ln w="28575" cap="rnd">
            <a:solidFill>
              <a:schemeClr val="accent3"/>
            </a:solidFill>
            <a:round/>
          </a:ln>
          <a:effectLst/>
        </c:spPr>
        <c:marker>
          <c:symbol val="none"/>
        </c:marker>
      </c:pivotFmt>
      <c:pivotFmt>
        <c:idx val="161"/>
        <c:spPr>
          <a:solidFill>
            <a:schemeClr val="accent1"/>
          </a:solidFill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162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163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16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5"/>
        <c:spPr>
          <a:solidFill>
            <a:schemeClr val="accent1"/>
          </a:solidFill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6"/>
        <c:spPr>
          <a:solidFill>
            <a:schemeClr val="accent1"/>
          </a:solidFill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8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3.1249997436844424E-3"/>
              <c:y val="3.238095238095244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0"/>
        <c:spPr>
          <a:solidFill>
            <a:schemeClr val="accent1"/>
          </a:solidFill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0"/>
              <c:y val="4.761904761904754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1"/>
        <c:spPr>
          <a:solidFill>
            <a:schemeClr val="accent1"/>
          </a:solidFill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</c:pivotFmt>
      <c:pivotFmt>
        <c:idx val="172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3481368044920879E-2"/>
              <c:y val="6.285714285714272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3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174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175"/>
        <c:spPr>
          <a:solidFill>
            <a:schemeClr val="accent1"/>
          </a:solidFill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3.7433632562631523E-17"/>
              <c:y val="-5.333333333333333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6"/>
        <c:spPr>
          <a:solidFill>
            <a:schemeClr val="accent1"/>
          </a:solidFill>
          <a:ln w="28575" cap="rnd">
            <a:solidFill>
              <a:schemeClr val="bg1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2.0418580908626851E-3"/>
              <c:y val="-4.761904761904761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7"/>
        <c:spPr>
          <a:solidFill>
            <a:schemeClr val="accent1"/>
          </a:solidFill>
          <a:ln w="28575" cap="rnd">
            <a:solidFill>
              <a:schemeClr val="bg1">
                <a:lumMod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78"/>
        <c:spPr>
          <a:solidFill>
            <a:schemeClr val="accent1"/>
          </a:solidFill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179"/>
        <c:spPr>
          <a:solidFill>
            <a:schemeClr val="accent1"/>
          </a:solidFill>
          <a:ln w="28575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180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181"/>
        <c:spPr>
          <a:solidFill>
            <a:schemeClr val="accent1"/>
          </a:solidFill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</c:pivotFmt>
      <c:pivotFmt>
        <c:idx val="182"/>
        <c:spPr>
          <a:solidFill>
            <a:schemeClr val="accent1"/>
          </a:solidFill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</c:pivotFmt>
      <c:pivotFmt>
        <c:idx val="183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4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3.062787136294009E-3"/>
              <c:y val="3.047619047619047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5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6.1255742725880181E-3"/>
              <c:y val="0.0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6"/>
        <c:spPr>
          <a:solidFill>
            <a:schemeClr val="accent1"/>
          </a:solidFill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0"/>
              <c:y val="2.674307545367703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7"/>
        <c:spPr>
          <a:solidFill>
            <a:schemeClr val="accent1"/>
          </a:solidFill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0"/>
              <c:y val="2.101241642788920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8"/>
        <c:spPr>
          <a:solidFill>
            <a:schemeClr val="accent1"/>
          </a:solidFill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7624309392265192E-3"/>
              <c:y val="2.674307545367703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9"/>
        <c:spPr>
          <a:solidFill>
            <a:schemeClr val="accent1"/>
          </a:solidFill>
          <a:ln w="28575" cap="rnd">
            <a:solidFill>
              <a:schemeClr val="bg1">
                <a:lumMod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9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5"/>
        <c:spPr>
          <a:solidFill>
            <a:schemeClr val="accent1"/>
          </a:solidFill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6"/>
        <c:spPr>
          <a:solidFill>
            <a:schemeClr val="accent1"/>
          </a:solidFill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7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8"/>
        <c:spPr>
          <a:solidFill>
            <a:schemeClr val="accent1"/>
          </a:solidFill>
          <a:ln w="28575" cap="rnd">
            <a:solidFill>
              <a:schemeClr val="bg1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9"/>
        <c:spPr>
          <a:solidFill>
            <a:schemeClr val="accent1"/>
          </a:solidFill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0"/>
        <c:spPr>
          <a:solidFill>
            <a:schemeClr val="accent1"/>
          </a:solidFill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9.2081031307557392E-4"/>
              <c:y val="3.62941738299904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1"/>
        <c:spPr>
          <a:solidFill>
            <a:schemeClr val="accent1"/>
          </a:solidFill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</c:pivotFmt>
      <c:pivotFmt>
        <c:idx val="202"/>
        <c:spPr>
          <a:solidFill>
            <a:schemeClr val="accent1"/>
          </a:solidFill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</c:pivotFmt>
      <c:pivotFmt>
        <c:idx val="203"/>
        <c:spPr>
          <a:solidFill>
            <a:schemeClr val="accent1"/>
          </a:solidFill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</c:pivotFmt>
      <c:pivotFmt>
        <c:idx val="204"/>
        <c:spPr>
          <a:solidFill>
            <a:schemeClr val="accent1"/>
          </a:solidFill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</c:pivotFmt>
      <c:pivotFmt>
        <c:idx val="205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206"/>
        <c:spPr>
          <a:solidFill>
            <a:schemeClr val="accent1"/>
          </a:solidFill>
          <a:ln w="28575" cap="rnd">
            <a:solidFill>
              <a:schemeClr val="bg1">
                <a:lumMod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0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8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9"/>
        <c:spPr>
          <a:solidFill>
            <a:schemeClr val="accent1"/>
          </a:solidFill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7624309392265192E-3"/>
              <c:y val="2.86532951289398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0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211"/>
        <c:spPr>
          <a:solidFill>
            <a:schemeClr val="accent1"/>
          </a:solidFill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</c:pivotFmt>
      <c:pivotFmt>
        <c:idx val="212"/>
        <c:spPr>
          <a:solidFill>
            <a:schemeClr val="accent1"/>
          </a:solidFill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9.2081031307557392E-4"/>
              <c:y val="2.674307545367710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3"/>
        <c:spPr>
          <a:solidFill>
            <a:schemeClr val="accent1"/>
          </a:solidFill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5.5248618784530384E-3"/>
              <c:y val="2.86532951289398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4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3.4176349965823652E-2"/>
              <c:y val="-9.169054441260744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5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1.9767313774773303E-2"/>
              <c:y val="-8.022922636103152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6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217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218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219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220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221"/>
        <c:spPr>
          <a:solidFill>
            <a:schemeClr val="accent1"/>
          </a:solidFill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1.7514293966842596E-2"/>
              <c:y val="-6.685768863419293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2"/>
        <c:spPr>
          <a:solidFill>
            <a:schemeClr val="accent1"/>
          </a:solidFill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1178644535461776E-2"/>
              <c:y val="4.77554918815663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3"/>
        <c:spPr>
          <a:solidFill>
            <a:schemeClr val="accent1"/>
          </a:solidFill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1.8227386648437943E-3"/>
              <c:y val="2.865329512893975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4"/>
        <c:spPr>
          <a:solidFill>
            <a:schemeClr val="accent1"/>
          </a:solidFill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8.2023239917976762E-3"/>
              <c:y val="3.247373447946513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5"/>
        <c:spPr>
          <a:solidFill>
            <a:schemeClr val="accent1"/>
          </a:solidFill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1.0025062656641603E-2"/>
              <c:y val="2.86532951289398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6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4.0100250626566414E-2"/>
              <c:y val="-3.056351480420251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7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8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0"/>
              <c:y val="2.674307545367703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9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0"/>
              <c:y val="2.101241642788920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0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7624309392265192E-3"/>
              <c:y val="2.674307545367703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1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9.2081031307557392E-4"/>
              <c:y val="3.62941738299904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2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7624309392265192E-3"/>
              <c:y val="2.86532951289398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3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9.2081031307557392E-4"/>
              <c:y val="2.674307545367710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4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5.5248618784530384E-3"/>
              <c:y val="2.86532951289398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5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1178644535461776E-2"/>
              <c:y val="4.77554918815663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6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1.8227386648437943E-3"/>
              <c:y val="2.865329512893975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7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8.2023239917976762E-3"/>
              <c:y val="3.247373447946513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ln w="28575" cap="rnd">
            <a:solidFill>
              <a:srgbClr val="0070C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1.0025062656641603E-2"/>
              <c:y val="2.86532951289398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9"/>
        <c:spPr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0"/>
        <c:spPr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2.3481368044920879E-2"/>
              <c:y val="6.285714285714272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1"/>
        <c:spPr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242"/>
        <c:spPr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243"/>
        <c:spPr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244"/>
        <c:spPr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</c:pivotFmt>
      <c:pivotFmt>
        <c:idx val="245"/>
        <c:spPr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3.4176349965823652E-2"/>
              <c:y val="-9.169054441260744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6"/>
        <c:spPr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1.9767313774773303E-2"/>
              <c:y val="-8.022922636103152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7"/>
        <c:spPr>
          <a:ln w="28575" cap="rnd">
            <a:solidFill>
              <a:srgbClr val="92D05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1.7514293966842596E-2"/>
              <c:y val="-6.685768863419293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8"/>
        <c:spPr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9"/>
        <c:spPr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</c:pivotFmt>
      <c:pivotFmt>
        <c:idx val="250"/>
        <c:spPr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</c:pivotFmt>
      <c:pivotFmt>
        <c:idx val="251"/>
        <c:spPr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</c:pivotFmt>
      <c:pivotFmt>
        <c:idx val="252"/>
        <c:spPr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</c:pivotFmt>
      <c:pivotFmt>
        <c:idx val="253"/>
        <c:spPr>
          <a:ln w="28575" cap="rnd">
            <a:solidFill>
              <a:srgbClr val="FFC000"/>
            </a:solidFill>
            <a:round/>
          </a:ln>
          <a:effectLst/>
        </c:spPr>
        <c:marker>
          <c:symbol val="none"/>
        </c:marker>
      </c:pivotFmt>
      <c:pivotFmt>
        <c:idx val="254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5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256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257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258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259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</c:pivotFmt>
      <c:pivotFmt>
        <c:idx val="260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layout>
            <c:manualLayout>
              <c:x val="-4.0100250626566414E-2"/>
              <c:y val="-3.056351480420251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7.4376851438746283E-2"/>
          <c:y val="6.7608698912635906E-2"/>
          <c:w val="0.71741930038224544"/>
          <c:h val="0.85107146606674167"/>
        </c:manualLayout>
      </c:layout>
      <c:lineChart>
        <c:grouping val="standard"/>
        <c:varyColors val="0"/>
        <c:ser>
          <c:idx val="0"/>
          <c:order val="0"/>
          <c:tx>
            <c:strRef>
              <c:f>Wykres!$B$3:$B$4</c:f>
              <c:strCache>
                <c:ptCount val="1"/>
                <c:pt idx="0">
                  <c:v>Dane do SL2014 - realizacja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A60-4676-BF14-05EC2C01DC98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A60-4676-BF14-05EC2C01DC98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60-4676-BF14-05EC2C01DC98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A60-4676-BF14-05EC2C01DC98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8A60-4676-BF14-05EC2C01DC98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A60-4676-BF14-05EC2C01DC98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8A60-4676-BF14-05EC2C01DC98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8A60-4676-BF14-05EC2C01DC98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8A60-4676-BF14-05EC2C01DC98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8A60-4676-BF14-05EC2C01DC98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8A60-4676-BF14-05EC2C01DC98}"/>
              </c:ext>
            </c:extLst>
          </c:dPt>
          <c:dLbls>
            <c:dLbl>
              <c:idx val="0"/>
              <c:layout>
                <c:manualLayout>
                  <c:x val="0"/>
                  <c:y val="2.6743075453677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60-4676-BF14-05EC2C01DC98}"/>
                </c:ext>
              </c:extLst>
            </c:dLbl>
            <c:dLbl>
              <c:idx val="1"/>
              <c:layout>
                <c:manualLayout>
                  <c:x val="0"/>
                  <c:y val="2.1012416427889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60-4676-BF14-05EC2C01DC98}"/>
                </c:ext>
              </c:extLst>
            </c:dLbl>
            <c:dLbl>
              <c:idx val="2"/>
              <c:layout>
                <c:manualLayout>
                  <c:x val="-2.7624309392265192E-3"/>
                  <c:y val="2.6743075453677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60-4676-BF14-05EC2C01DC98}"/>
                </c:ext>
              </c:extLst>
            </c:dLbl>
            <c:dLbl>
              <c:idx val="3"/>
              <c:layout>
                <c:manualLayout>
                  <c:x val="-9.2081031307557392E-4"/>
                  <c:y val="3.629417382999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60-4676-BF14-05EC2C01DC98}"/>
                </c:ext>
              </c:extLst>
            </c:dLbl>
            <c:dLbl>
              <c:idx val="4"/>
              <c:layout>
                <c:manualLayout>
                  <c:x val="-2.7624309392265192E-3"/>
                  <c:y val="2.865329512893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60-4676-BF14-05EC2C01DC98}"/>
                </c:ext>
              </c:extLst>
            </c:dLbl>
            <c:dLbl>
              <c:idx val="5"/>
              <c:layout>
                <c:manualLayout>
                  <c:x val="-9.2081031307557392E-4"/>
                  <c:y val="2.6743075453677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60-4676-BF14-05EC2C01DC98}"/>
                </c:ext>
              </c:extLst>
            </c:dLbl>
            <c:dLbl>
              <c:idx val="6"/>
              <c:layout>
                <c:manualLayout>
                  <c:x val="-5.5248618784530384E-3"/>
                  <c:y val="2.865329512893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60-4676-BF14-05EC2C01DC98}"/>
                </c:ext>
              </c:extLst>
            </c:dLbl>
            <c:dLbl>
              <c:idx val="7"/>
              <c:layout>
                <c:manualLayout>
                  <c:x val="-2.1178644535461776E-2"/>
                  <c:y val="4.775549188156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A60-4676-BF14-05EC2C01DC98}"/>
                </c:ext>
              </c:extLst>
            </c:dLbl>
            <c:dLbl>
              <c:idx val="8"/>
              <c:layout>
                <c:manualLayout>
                  <c:x val="-1.8227386648437943E-3"/>
                  <c:y val="2.8653295128939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A60-4676-BF14-05EC2C01DC98}"/>
                </c:ext>
              </c:extLst>
            </c:dLbl>
            <c:dLbl>
              <c:idx val="9"/>
              <c:layout>
                <c:manualLayout>
                  <c:x val="-8.2023239917976762E-3"/>
                  <c:y val="3.247373447946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A60-4676-BF14-05EC2C01DC98}"/>
                </c:ext>
              </c:extLst>
            </c:dLbl>
            <c:dLbl>
              <c:idx val="10"/>
              <c:layout>
                <c:manualLayout>
                  <c:x val="-1.0025062656641603E-2"/>
                  <c:y val="2.865329512893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A60-4676-BF14-05EC2C01DC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Wykres!$A$5:$A$15</c:f>
              <c:strCache>
                <c:ptCount val="11"/>
                <c:pt idx="0">
                  <c:v>Suma z styczeń 19</c:v>
                </c:pt>
                <c:pt idx="1">
                  <c:v>Suma z luty 19</c:v>
                </c:pt>
                <c:pt idx="2">
                  <c:v>Suma z marzec 19</c:v>
                </c:pt>
                <c:pt idx="3">
                  <c:v>Suma z kwiecień 19</c:v>
                </c:pt>
                <c:pt idx="4">
                  <c:v>Suma z maj 19</c:v>
                </c:pt>
                <c:pt idx="5">
                  <c:v>Suma z czerwiec 19</c:v>
                </c:pt>
                <c:pt idx="6">
                  <c:v>Suma z lipiec 19</c:v>
                </c:pt>
                <c:pt idx="7">
                  <c:v>Suma z sierpień 19</c:v>
                </c:pt>
                <c:pt idx="8">
                  <c:v>Suma z wrzesień 19</c:v>
                </c:pt>
                <c:pt idx="9">
                  <c:v>Suma z październik 19</c:v>
                </c:pt>
                <c:pt idx="10">
                  <c:v>Suma z listopad 19</c:v>
                </c:pt>
              </c:strCache>
            </c:strRef>
          </c:cat>
          <c:val>
            <c:numRef>
              <c:f>Wykres!$B$5:$B$15</c:f>
              <c:numCache>
                <c:formatCode>#,##0</c:formatCode>
                <c:ptCount val="11"/>
                <c:pt idx="0">
                  <c:v>45827711.51493831</c:v>
                </c:pt>
                <c:pt idx="1">
                  <c:v>50697170.593049675</c:v>
                </c:pt>
                <c:pt idx="2">
                  <c:v>59879133.986937165</c:v>
                </c:pt>
                <c:pt idx="3">
                  <c:v>70661514.653075919</c:v>
                </c:pt>
                <c:pt idx="4">
                  <c:v>80337848.144396171</c:v>
                </c:pt>
                <c:pt idx="5">
                  <c:v>88434848.62849842</c:v>
                </c:pt>
                <c:pt idx="6">
                  <c:v>96548923.110751212</c:v>
                </c:pt>
                <c:pt idx="7">
                  <c:v>108586864.51584229</c:v>
                </c:pt>
                <c:pt idx="8">
                  <c:v>111577334.18751147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A60-4676-BF14-05EC2C01DC98}"/>
            </c:ext>
          </c:extLst>
        </c:ser>
        <c:ser>
          <c:idx val="1"/>
          <c:order val="1"/>
          <c:tx>
            <c:strRef>
              <c:f>Wykres!$C$3:$C$4</c:f>
              <c:strCache>
                <c:ptCount val="1"/>
                <c:pt idx="0">
                  <c:v>Dane do SL2014 - średnia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>
                <a:solidFill>
                  <a:srgbClr val="92D05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8A60-4676-BF14-05EC2C01DC98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92D05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A60-4676-BF14-05EC2C01DC98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92D05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A60-4676-BF14-05EC2C01DC98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92D05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8A60-4676-BF14-05EC2C01DC98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92D05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8A60-4676-BF14-05EC2C01DC98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rgbClr val="92D05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8A60-4676-BF14-05EC2C01DC98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rgbClr val="92D05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8A60-4676-BF14-05EC2C01DC98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rgbClr val="92D05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8A60-4676-BF14-05EC2C01DC98}"/>
              </c:ext>
            </c:extLst>
          </c:dPt>
          <c:dLbls>
            <c:dLbl>
              <c:idx val="0"/>
              <c:layout>
                <c:manualLayout>
                  <c:x val="-2.3481368044920879E-2"/>
                  <c:y val="6.2857142857142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A60-4676-BF14-05EC2C01DC98}"/>
                </c:ext>
              </c:extLst>
            </c:dLbl>
            <c:dLbl>
              <c:idx val="5"/>
              <c:layout>
                <c:manualLayout>
                  <c:x val="-3.4176349965823652E-2"/>
                  <c:y val="-9.16905444126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A60-4676-BF14-05EC2C01DC98}"/>
                </c:ext>
              </c:extLst>
            </c:dLbl>
            <c:dLbl>
              <c:idx val="6"/>
              <c:layout>
                <c:manualLayout>
                  <c:x val="-1.9767313774773303E-2"/>
                  <c:y val="-8.0229226361031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A60-4676-BF14-05EC2C01DC98}"/>
                </c:ext>
              </c:extLst>
            </c:dLbl>
            <c:dLbl>
              <c:idx val="7"/>
              <c:layout>
                <c:manualLayout>
                  <c:x val="-1.7514293966842596E-2"/>
                  <c:y val="-6.6857688634192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A60-4676-BF14-05EC2C01DC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Wykres!$A$5:$A$15</c:f>
              <c:strCache>
                <c:ptCount val="11"/>
                <c:pt idx="0">
                  <c:v>Suma z styczeń 19</c:v>
                </c:pt>
                <c:pt idx="1">
                  <c:v>Suma z luty 19</c:v>
                </c:pt>
                <c:pt idx="2">
                  <c:v>Suma z marzec 19</c:v>
                </c:pt>
                <c:pt idx="3">
                  <c:v>Suma z kwiecień 19</c:v>
                </c:pt>
                <c:pt idx="4">
                  <c:v>Suma z maj 19</c:v>
                </c:pt>
                <c:pt idx="5">
                  <c:v>Suma z czerwiec 19</c:v>
                </c:pt>
                <c:pt idx="6">
                  <c:v>Suma z lipiec 19</c:v>
                </c:pt>
                <c:pt idx="7">
                  <c:v>Suma z sierpień 19</c:v>
                </c:pt>
                <c:pt idx="8">
                  <c:v>Suma z wrzesień 19</c:v>
                </c:pt>
                <c:pt idx="9">
                  <c:v>Suma z październik 19</c:v>
                </c:pt>
                <c:pt idx="10">
                  <c:v>Suma z listopad 19</c:v>
                </c:pt>
              </c:strCache>
            </c:strRef>
          </c:cat>
          <c:val>
            <c:numRef>
              <c:f>Wykres!$C$5:$C$15</c:f>
              <c:numCache>
                <c:formatCode>#,##0</c:formatCode>
                <c:ptCount val="11"/>
                <c:pt idx="0">
                  <c:v>68250076.149382085</c:v>
                </c:pt>
                <c:pt idx="1">
                  <c:v>74628245.009031206</c:v>
                </c:pt>
                <c:pt idx="2">
                  <c:v>81006413.868680328</c:v>
                </c:pt>
                <c:pt idx="3">
                  <c:v>88235006.618501678</c:v>
                </c:pt>
                <c:pt idx="4">
                  <c:v>94613175.4781508</c:v>
                </c:pt>
                <c:pt idx="5">
                  <c:v>100991344.33779991</c:v>
                </c:pt>
                <c:pt idx="6">
                  <c:v>108265425.33225055</c:v>
                </c:pt>
                <c:pt idx="7">
                  <c:v>113435699.45505758</c:v>
                </c:pt>
                <c:pt idx="8">
                  <c:v>117554657.7883909</c:v>
                </c:pt>
                <c:pt idx="9">
                  <c:v>128327554.49478981</c:v>
                </c:pt>
                <c:pt idx="10">
                  <c:v>139260679.49478981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8A60-4676-BF14-05EC2C01DC98}"/>
            </c:ext>
          </c:extLst>
        </c:ser>
        <c:ser>
          <c:idx val="2"/>
          <c:order val="2"/>
          <c:tx>
            <c:strRef>
              <c:f>Wykres!$D$3:$D$4</c:f>
              <c:strCache>
                <c:ptCount val="1"/>
                <c:pt idx="0">
                  <c:v>Próg transzy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6-8A60-4676-BF14-05EC2C01DC98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8A60-4676-BF14-05EC2C01DC98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A-8A60-4676-BF14-05EC2C01DC98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8A60-4676-BF14-05EC2C01DC98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E-8A60-4676-BF14-05EC2C01DC98}"/>
              </c:ext>
            </c:extLst>
          </c:dPt>
          <c:cat>
            <c:strRef>
              <c:f>Wykres!$A$5:$A$15</c:f>
              <c:strCache>
                <c:ptCount val="11"/>
                <c:pt idx="0">
                  <c:v>Suma z styczeń 19</c:v>
                </c:pt>
                <c:pt idx="1">
                  <c:v>Suma z luty 19</c:v>
                </c:pt>
                <c:pt idx="2">
                  <c:v>Suma z marzec 19</c:v>
                </c:pt>
                <c:pt idx="3">
                  <c:v>Suma z kwiecień 19</c:v>
                </c:pt>
                <c:pt idx="4">
                  <c:v>Suma z maj 19</c:v>
                </c:pt>
                <c:pt idx="5">
                  <c:v>Suma z czerwiec 19</c:v>
                </c:pt>
                <c:pt idx="6">
                  <c:v>Suma z lipiec 19</c:v>
                </c:pt>
                <c:pt idx="7">
                  <c:v>Suma z sierpień 19</c:v>
                </c:pt>
                <c:pt idx="8">
                  <c:v>Suma z wrzesień 19</c:v>
                </c:pt>
                <c:pt idx="9">
                  <c:v>Suma z październik 19</c:v>
                </c:pt>
                <c:pt idx="10">
                  <c:v>Suma z listopad 19</c:v>
                </c:pt>
              </c:strCache>
            </c:strRef>
          </c:cat>
          <c:val>
            <c:numRef>
              <c:f>Wykres!$D$5:$D$15</c:f>
              <c:numCache>
                <c:formatCode>#,##0</c:formatCode>
                <c:ptCount val="11"/>
                <c:pt idx="0">
                  <c:v>65540340</c:v>
                </c:pt>
                <c:pt idx="1">
                  <c:v>65540340</c:v>
                </c:pt>
                <c:pt idx="2">
                  <c:v>65540340</c:v>
                </c:pt>
                <c:pt idx="3">
                  <c:v>65540340</c:v>
                </c:pt>
                <c:pt idx="4">
                  <c:v>185697630</c:v>
                </c:pt>
                <c:pt idx="5">
                  <c:v>185697630</c:v>
                </c:pt>
                <c:pt idx="6">
                  <c:v>185697630</c:v>
                </c:pt>
                <c:pt idx="7">
                  <c:v>185697630</c:v>
                </c:pt>
                <c:pt idx="8">
                  <c:v>185697630</c:v>
                </c:pt>
                <c:pt idx="9">
                  <c:v>185697630</c:v>
                </c:pt>
                <c:pt idx="10">
                  <c:v>185697630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8A60-4676-BF14-05EC2C01DC98}"/>
            </c:ext>
          </c:extLst>
        </c:ser>
        <c:ser>
          <c:idx val="3"/>
          <c:order val="3"/>
          <c:tx>
            <c:strRef>
              <c:f>Wykres!$E$3:$E$4</c:f>
              <c:strCache>
                <c:ptCount val="1"/>
                <c:pt idx="0">
                  <c:v>Suma wypłat z rachunku bankowego - realizacja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8A60-4676-BF14-05EC2C01DC98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3-8A60-4676-BF14-05EC2C01DC98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5-8A60-4676-BF14-05EC2C01DC98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7-8A60-4676-BF14-05EC2C01DC98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9-8A60-4676-BF14-05EC2C01DC98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A-8A60-4676-BF14-05EC2C01DC98}"/>
              </c:ext>
            </c:extLst>
          </c:dPt>
          <c:dLbls>
            <c:dLbl>
              <c:idx val="9"/>
              <c:layout>
                <c:manualLayout>
                  <c:x val="-4.0100250626566414E-2"/>
                  <c:y val="-3.056351480420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8A60-4676-BF14-05EC2C01DC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Wykres!$A$5:$A$15</c:f>
              <c:strCache>
                <c:ptCount val="11"/>
                <c:pt idx="0">
                  <c:v>Suma z styczeń 19</c:v>
                </c:pt>
                <c:pt idx="1">
                  <c:v>Suma z luty 19</c:v>
                </c:pt>
                <c:pt idx="2">
                  <c:v>Suma z marzec 19</c:v>
                </c:pt>
                <c:pt idx="3">
                  <c:v>Suma z kwiecień 19</c:v>
                </c:pt>
                <c:pt idx="4">
                  <c:v>Suma z maj 19</c:v>
                </c:pt>
                <c:pt idx="5">
                  <c:v>Suma z czerwiec 19</c:v>
                </c:pt>
                <c:pt idx="6">
                  <c:v>Suma z lipiec 19</c:v>
                </c:pt>
                <c:pt idx="7">
                  <c:v>Suma z sierpień 19</c:v>
                </c:pt>
                <c:pt idx="8">
                  <c:v>Suma z wrzesień 19</c:v>
                </c:pt>
                <c:pt idx="9">
                  <c:v>Suma z październik 19</c:v>
                </c:pt>
                <c:pt idx="10">
                  <c:v>Suma z listopad 19</c:v>
                </c:pt>
              </c:strCache>
            </c:strRef>
          </c:cat>
          <c:val>
            <c:numRef>
              <c:f>Wykres!$E$5:$E$15</c:f>
              <c:numCache>
                <c:formatCode>#,##0</c:formatCode>
                <c:ptCount val="11"/>
                <c:pt idx="0">
                  <c:v>71608338.473252684</c:v>
                </c:pt>
                <c:pt idx="1">
                  <c:v>82193423.952465191</c:v>
                </c:pt>
                <c:pt idx="2">
                  <c:v>82164986.717890188</c:v>
                </c:pt>
                <c:pt idx="3">
                  <c:v>82906382.456748053</c:v>
                </c:pt>
                <c:pt idx="4">
                  <c:v>93622282.837398052</c:v>
                </c:pt>
                <c:pt idx="5">
                  <c:v>111829950.23812306</c:v>
                </c:pt>
                <c:pt idx="6">
                  <c:v>118148587.08815053</c:v>
                </c:pt>
                <c:pt idx="7">
                  <c:v>118172228.45815054</c:v>
                </c:pt>
                <c:pt idx="8">
                  <c:v>118172228.45815054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8A60-4676-BF14-05EC2C01D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6827152"/>
        <c:axId val="1716827696"/>
      </c:lineChart>
      <c:catAx>
        <c:axId val="171682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16827696"/>
        <c:crosses val="autoZero"/>
        <c:auto val="1"/>
        <c:lblAlgn val="ctr"/>
        <c:lblOffset val="100"/>
        <c:noMultiLvlLbl val="0"/>
      </c:catAx>
      <c:valAx>
        <c:axId val="171682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1682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319445115372837"/>
          <c:y val="0.40553467349532596"/>
          <c:w val="0.16680560384497392"/>
          <c:h val="0.221165685234904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25" r="0.25" t="0.75" header="0.3" footer="0.3"/>
    <c:pageSetup paperSize="9" orientation="landscape"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Prognoza sum wszystkich wypłat w ujęciu średniej arytmetycznej, prognozy PF i realizacji na przestrzeni 2019 i 2020 roku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1334366687081601E-2"/>
          <c:y val="4.7108787588084317E-2"/>
          <c:w val="0.92176497458056061"/>
          <c:h val="0.83460535433070882"/>
        </c:manualLayout>
      </c:layout>
      <c:lineChart>
        <c:grouping val="standard"/>
        <c:varyColors val="0"/>
        <c:ser>
          <c:idx val="0"/>
          <c:order val="0"/>
          <c:tx>
            <c:strRef>
              <c:f>Tabela!$B$25</c:f>
              <c:strCache>
                <c:ptCount val="1"/>
                <c:pt idx="0">
                  <c:v>Średnia arytmetyczna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Tabela!$J$24:$AK$24</c15:sqref>
                  </c15:fullRef>
                </c:ext>
              </c:extLst>
              <c:f>(Tabela!$J$24:$P$24,Tabela!$AI$24:$AK$24)</c:f>
              <c:numCache>
                <c:formatCode>[$-415]mmmm\ yy;@</c:formatCode>
                <c:ptCount val="10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Tabela!$C$25:$AK$25</c15:sqref>
                  </c15:fullRef>
                </c:ext>
              </c:extLst>
              <c:f>(Tabela!$C$25:$I$25,Tabela!$AB$25:$AK$25)</c:f>
              <c:numCache>
                <c:formatCode>#,##0</c:formatCode>
                <c:ptCount val="10"/>
                <c:pt idx="0">
                  <c:v>108265425.33225055</c:v>
                </c:pt>
                <c:pt idx="1">
                  <c:v>113435699.45505758</c:v>
                </c:pt>
                <c:pt idx="2">
                  <c:v>117554657.7883909</c:v>
                </c:pt>
                <c:pt idx="3">
                  <c:v>128327554.49478981</c:v>
                </c:pt>
                <c:pt idx="4">
                  <c:v>139260679.49478984</c:v>
                </c:pt>
                <c:pt idx="5">
                  <c:v>150193804.49478984</c:v>
                </c:pt>
                <c:pt idx="6">
                  <c:v>161440072.1111086</c:v>
                </c:pt>
                <c:pt idx="7">
                  <c:v>170602363.77777532</c:v>
                </c:pt>
                <c:pt idx="8">
                  <c:v>179764655.44444194</c:v>
                </c:pt>
                <c:pt idx="9">
                  <c:v>191142682.94014731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B9-44A6-9F88-AC28DF6DF2E6}"/>
            </c:ext>
          </c:extLst>
        </c:ser>
        <c:ser>
          <c:idx val="1"/>
          <c:order val="1"/>
          <c:tx>
            <c:strRef>
              <c:f>Tabela!$B$26</c:f>
              <c:strCache>
                <c:ptCount val="1"/>
                <c:pt idx="0">
                  <c:v>Prognoza PF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Tabela!$J$24:$AK$24</c15:sqref>
                  </c15:fullRef>
                </c:ext>
              </c:extLst>
              <c:f>(Tabela!$J$24:$P$24,Tabela!$AI$24:$AK$24)</c:f>
              <c:numCache>
                <c:formatCode>[$-415]mmmm\ yy;@</c:formatCode>
                <c:ptCount val="10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Tabela!$C$26:$AK$26</c15:sqref>
                  </c15:fullRef>
                </c:ext>
              </c:extLst>
              <c:f>(Tabela!$C$26:$I$26,Tabela!$AB$26:$AK$26)</c:f>
              <c:numCache>
                <c:formatCode>#,##0</c:formatCode>
                <c:ptCount val="10"/>
                <c:pt idx="0">
                  <c:v>118804482.26997609</c:v>
                </c:pt>
                <c:pt idx="1">
                  <c:v>124158137.26997609</c:v>
                </c:pt>
                <c:pt idx="2">
                  <c:v>128232737.26997609</c:v>
                </c:pt>
                <c:pt idx="3">
                  <c:v>132041907.246948</c:v>
                </c:pt>
                <c:pt idx="4">
                  <c:v>136418497.246948</c:v>
                </c:pt>
                <c:pt idx="5">
                  <c:v>140723497.246948</c:v>
                </c:pt>
                <c:pt idx="6">
                  <c:v>151853634.78770804</c:v>
                </c:pt>
                <c:pt idx="7">
                  <c:v>161838634.78770804</c:v>
                </c:pt>
                <c:pt idx="8">
                  <c:v>171923634.78770804</c:v>
                </c:pt>
                <c:pt idx="9">
                  <c:v>184056797.69344324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B9-44A6-9F88-AC28DF6DF2E6}"/>
            </c:ext>
          </c:extLst>
        </c:ser>
        <c:ser>
          <c:idx val="2"/>
          <c:order val="2"/>
          <c:tx>
            <c:strRef>
              <c:f>Tabela!$B$27</c:f>
              <c:strCache>
                <c:ptCount val="1"/>
                <c:pt idx="0">
                  <c:v>Prognoza KPFR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Tabela!$J$24:$AK$24</c15:sqref>
                  </c15:fullRef>
                </c:ext>
              </c:extLst>
              <c:f>(Tabela!$J$24:$P$24,Tabela!$AI$24:$AK$24)</c:f>
              <c:numCache>
                <c:formatCode>[$-415]mmmm\ yy;@</c:formatCode>
                <c:ptCount val="10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Tabela!$C$27:$AK$27</c15:sqref>
                  </c15:fullRef>
                </c:ext>
              </c:extLst>
              <c:f>(Tabela!$C$27:$I$27,Tabela!$AB$27:$AK$27)</c:f>
              <c:numCache>
                <c:formatCode>#,##0</c:formatCode>
                <c:ptCount val="10"/>
                <c:pt idx="0">
                  <c:v>94470948.406162336</c:v>
                </c:pt>
                <c:pt idx="1">
                  <c:v>107625142.08066234</c:v>
                </c:pt>
                <c:pt idx="2">
                  <c:v>111070938.07516234</c:v>
                </c:pt>
                <c:pt idx="3">
                  <c:v>117762247.160752</c:v>
                </c:pt>
                <c:pt idx="4">
                  <c:v>122230168.15525201</c:v>
                </c:pt>
                <c:pt idx="5">
                  <c:v>127243222.48308535</c:v>
                </c:pt>
                <c:pt idx="6">
                  <c:v>132790364.05532527</c:v>
                </c:pt>
                <c:pt idx="7">
                  <c:v>138084759.00115857</c:v>
                </c:pt>
                <c:pt idx="8">
                  <c:v>143788003.94699195</c:v>
                </c:pt>
                <c:pt idx="9">
                  <c:v>151517031.29897389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B9-44A6-9F88-AC28DF6DF2E6}"/>
            </c:ext>
          </c:extLst>
        </c:ser>
        <c:ser>
          <c:idx val="3"/>
          <c:order val="3"/>
          <c:tx>
            <c:strRef>
              <c:f>Tabela!$B$28</c:f>
              <c:strCache>
                <c:ptCount val="1"/>
                <c:pt idx="0">
                  <c:v>Realizacja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280893284771017E-3"/>
                  <c:y val="2.3920260774790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B9-44A6-9F88-AC28DF6DF2E6}"/>
                </c:ext>
              </c:extLst>
            </c:dLbl>
            <c:dLbl>
              <c:idx val="1"/>
              <c:layout>
                <c:manualLayout>
                  <c:x val="-6.1797025256042267E-17"/>
                  <c:y val="3.5880391162185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B9-44A6-9F88-AC28DF6DF2E6}"/>
                </c:ext>
              </c:extLst>
            </c:dLbl>
            <c:dLbl>
              <c:idx val="2"/>
              <c:layout>
                <c:manualLayout>
                  <c:x val="-2.1067411070642545E-2"/>
                  <c:y val="4.385381142044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B9-44A6-9F88-AC28DF6DF2E6}"/>
                </c:ext>
              </c:extLst>
            </c:dLbl>
            <c:dLbl>
              <c:idx val="3"/>
              <c:layout>
                <c:manualLayout>
                  <c:x val="-3.0337071941725219E-2"/>
                  <c:y val="4.1860456355883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B9-44A6-9F88-AC28DF6DF2E6}"/>
                </c:ext>
              </c:extLst>
            </c:dLbl>
            <c:dLbl>
              <c:idx val="4"/>
              <c:layout>
                <c:manualLayout>
                  <c:x val="-3.4550554155853723E-2"/>
                  <c:y val="4.3853811420449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B9-44A6-9F88-AC28DF6DF2E6}"/>
                </c:ext>
              </c:extLst>
            </c:dLbl>
            <c:spPr>
              <a:noFill/>
              <a:ln>
                <a:solidFill>
                  <a:srgbClr val="00B05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Tabela!$J$24:$AK$24</c15:sqref>
                  </c15:fullRef>
                </c:ext>
              </c:extLst>
              <c:f>(Tabela!$J$24:$P$24,Tabela!$AI$24:$AK$24)</c:f>
              <c:numCache>
                <c:formatCode>[$-415]mmmm\ yy;@</c:formatCode>
                <c:ptCount val="10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Tabela!$C$28:$AF$28</c15:sqref>
                  </c15:fullRef>
                </c:ext>
              </c:extLst>
              <c:f>(Tabela!$C$28:$I$28,Tabela!$AB$28:$AF$28)</c:f>
              <c:numCache>
                <c:formatCode>#,##0</c:formatCode>
                <c:ptCount val="5"/>
                <c:pt idx="0">
                  <c:v>96548923.110751197</c:v>
                </c:pt>
                <c:pt idx="1">
                  <c:v>108586864.5158423</c:v>
                </c:pt>
                <c:pt idx="2">
                  <c:v>111577334.18751149</c:v>
                </c:pt>
                <c:pt idx="3">
                  <c:v>117893100.82189898</c:v>
                </c:pt>
                <c:pt idx="4">
                  <c:v>121614476.33189866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Tabela!$N$28</c15:sqref>
                  <c15:dLbl>
                    <c:idx val="-1"/>
                    <c:layout>
                      <c:manualLayout>
                        <c:x val="-8.2958859003452886E-4"/>
                        <c:y val="1.9933550645658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0-477D-4A12-BB98-0F875BCADCB2}"/>
                      </c:ext>
                    </c:extLst>
                  </c15:dLbl>
                </c15:categoryFilterException>
                <c15:categoryFilterException>
                  <c15:sqref>Tabela!$O$28</c15:sqref>
                  <c15:dLbl>
                    <c:idx val="-1"/>
                    <c:layout>
                      <c:manualLayout>
                        <c:x val="0"/>
                        <c:y val="2.392026077479043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1-477D-4A12-BB98-0F875BCADCB2}"/>
                      </c:ext>
                    </c:extLst>
                  </c15:dLbl>
                </c15:categoryFilterException>
                <c15:categoryFilterException>
                  <c15:sqref>Tabela!$P$28</c15:sqref>
                  <c15:dLbl>
                    <c:idx val="-1"/>
                    <c:layout>
                      <c:manualLayout>
                        <c:x val="0"/>
                        <c:y val="1.9933550645658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2-477D-4A12-BB98-0F875BCADCB2}"/>
                      </c:ext>
                    </c:extLst>
                  </c15:dLbl>
                </c15:categoryFilterException>
                <c15:categoryFilterException>
                  <c15:sqref>Tabela!$Q$28</c15:sqref>
                  <c15:dLbl>
                    <c:idx val="-1"/>
                    <c:layout>
                      <c:manualLayout>
                        <c:x val="0"/>
                        <c:y val="2.990032596848803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3-477D-4A12-BB98-0F875BCADCB2}"/>
                      </c:ext>
                    </c:extLst>
                  </c15:dLbl>
                </c15:categoryFilterException>
                <c15:categoryFilterException>
                  <c15:sqref>Tabela!$R$28</c15:sqref>
                  <c15:dLbl>
                    <c:idx val="-1"/>
                    <c:layout>
                      <c:manualLayout>
                        <c:x val="0"/>
                        <c:y val="1.9933550645658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4-477D-4A12-BB98-0F875BCADCB2}"/>
                      </c:ext>
                    </c:extLst>
                  </c15:dLbl>
                </c15:categoryFilterException>
                <c15:categoryFilterException>
                  <c15:sqref>Tabela!$S$28</c15:sqref>
                  <c15:dLbl>
                    <c:idx val="-1"/>
                    <c:layout>
                      <c:manualLayout>
                        <c:x val="0"/>
                        <c:y val="2.871794871794864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5-477D-4A12-BB98-0F875BCADCB2}"/>
                      </c:ext>
                    </c:extLst>
                  </c15:dLbl>
                </c15:categoryFilterException>
                <c15:categoryFilterException>
                  <c15:sqref>Tabela!$T$28</c15:sqref>
                  <c15:dLbl>
                    <c:idx val="-1"/>
                    <c:layout>
                      <c:manualLayout>
                        <c:x val="-2.0851432965476729E-3"/>
                        <c:y val="3.076923076923077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6-477D-4A12-BB98-0F875BCADCB2}"/>
                      </c:ext>
                    </c:extLst>
                  </c15:dLbl>
                </c15:categoryFilterException>
                <c15:categoryFilterException>
                  <c15:sqref>Tabela!$U$28</c15:sqref>
                  <c15:dLbl>
                    <c:idx val="-1"/>
                    <c:layout>
                      <c:manualLayout>
                        <c:x val="-8.3857442348011461E-4"/>
                        <c:y val="3.799999999999999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="http://schemas.microsoft.com/office/drawing/2014/chart">
                      <c:ext uri="{CE6537A1-D6FC-4f65-9D91-7224C49458BB}"/>
                      <c:ext xmlns:c16="http://schemas.microsoft.com/office/drawing/2014/chart" uri="{C3380CC4-5D6E-409C-BE32-E72D297353CC}">
                        <c16:uniqueId val="{00000007-477D-4A12-BB98-0F875BCADCB2}"/>
                      </c:ext>
                    </c:extLst>
                  </c15:dLbl>
                </c15:categoryFilterException>
                <c15:categoryFilterException>
                  <c15:sqref>Tabela!$V$28</c15:sqref>
                  <c15:dLbl>
                    <c:idx val="-1"/>
                    <c:layout>
                      <c:manualLayout>
                        <c:x val="-5.8700251548244198E-3"/>
                        <c:y val="8.78670912460633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477D-4A12-BB98-0F875BCADCB2}"/>
                      </c:ext>
                    </c:extLst>
                  </c15:dLbl>
                </c15:categoryFilterException>
                <c15:categoryFilterException>
                  <c15:sqref>Tabela!$W$28</c15:sqref>
                  <c15:dLbl>
                    <c:idx val="-1"/>
                    <c:layout>
                      <c:manualLayout>
                        <c:x val="-1.6277831123237021E-2"/>
                        <c:y val="5.611953726538054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477D-4A12-BB98-0F875BCADCB2}"/>
                      </c:ext>
                    </c:extLst>
                  </c15:dLbl>
                </c15:categoryFilterException>
                <c15:categoryFilterException>
                  <c15:sqref>Tabela!$X$28</c15:sqref>
                  <c15:dLbl>
                    <c:idx val="-1"/>
                    <c:layout>
                      <c:manualLayout>
                        <c:x val="-2.141524155431463E-2"/>
                        <c:y val="0.11760794880938628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477D-4A12-BB98-0F875BCADCB2}"/>
                      </c:ext>
                    </c:extLst>
                  </c15:dLbl>
                </c15:categoryFilterException>
                <c15:categoryFilterException>
                  <c15:sqref>Tabela!$Y$28</c15:sqref>
                  <c15:dLbl>
                    <c:idx val="-1"/>
                    <c:layout>
                      <c:manualLayout>
                        <c:x val="-3.0536448523306999E-2"/>
                        <c:y val="7.375413738893715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477D-4A12-BB98-0F875BCADCB2}"/>
                      </c:ext>
                    </c:extLst>
                  </c15:dLbl>
                </c15:categoryFilterException>
                <c15:categoryFilterException>
                  <c15:sqref>Tabela!$Z$28</c15:sqref>
                  <c15:dLbl>
                    <c:idx val="-1"/>
                    <c:layout>
                      <c:manualLayout>
                        <c:x val="-1.8665743275776216E-2"/>
                        <c:y val="8.172755764720049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477D-4A12-BB98-0F875BCADCB2}"/>
                      </c:ext>
                    </c:extLst>
                  </c15:dLbl>
                </c15:categoryFilterException>
                <c15:categoryFilterException>
                  <c15:sqref>Tabela!$AA$28</c15:sqref>
                  <c15:dLbl>
                    <c:idx val="-1"/>
                    <c:layout>
                      <c:manualLayout>
                        <c:x val="-1.3483143979872488E-2"/>
                        <c:y val="2.990032596848796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477D-4A12-BB98-0F875BCADCB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CAB9-44A6-9F88-AC28DF6DF2E6}"/>
            </c:ext>
          </c:extLst>
        </c:ser>
        <c:ser>
          <c:idx val="4"/>
          <c:order val="4"/>
          <c:tx>
            <c:strRef>
              <c:f>Tabela!$B$29</c:f>
              <c:strCache>
                <c:ptCount val="1"/>
                <c:pt idx="0">
                  <c:v>Próg pierwszej transzy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Tabela!$J$24:$AK$24</c15:sqref>
                  </c15:fullRef>
                </c:ext>
              </c:extLst>
              <c:f>(Tabela!$J$24:$P$24,Tabela!$AI$24:$AK$24)</c:f>
              <c:numCache>
                <c:formatCode>[$-415]mmmm\ yy;@</c:formatCode>
                <c:ptCount val="10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Tabela!$C$29:$AK$29</c15:sqref>
                  </c15:fullRef>
                </c:ext>
              </c:extLst>
              <c:f>(Tabela!$C$29:$I$29,Tabela!$AB$29:$AK$29)</c:f>
              <c:numCache>
                <c:formatCode>#,##0</c:formatCode>
                <c:ptCount val="10"/>
                <c:pt idx="0">
                  <c:v>65540340</c:v>
                </c:pt>
                <c:pt idx="1">
                  <c:v>65540340</c:v>
                </c:pt>
                <c:pt idx="2">
                  <c:v>65540340</c:v>
                </c:pt>
                <c:pt idx="3">
                  <c:v>65540340</c:v>
                </c:pt>
                <c:pt idx="4">
                  <c:v>65540340</c:v>
                </c:pt>
                <c:pt idx="5">
                  <c:v>65540340</c:v>
                </c:pt>
                <c:pt idx="6">
                  <c:v>65540340</c:v>
                </c:pt>
                <c:pt idx="7">
                  <c:v>65540340</c:v>
                </c:pt>
                <c:pt idx="8">
                  <c:v>65540340</c:v>
                </c:pt>
                <c:pt idx="9">
                  <c:v>65540340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Tabela!$AA$29</c15:sqref>
                  <c15:dLbl>
                    <c:idx val="-1"/>
                    <c:layout>
                      <c:manualLayout>
                        <c:x val="6.1496208297057077E-2"/>
                        <c:y val="6.168099789551931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E-477D-4A12-BB98-0F875BCADCB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9-CAB9-44A6-9F88-AC28DF6DF2E6}"/>
            </c:ext>
          </c:extLst>
        </c:ser>
        <c:ser>
          <c:idx val="5"/>
          <c:order val="5"/>
          <c:tx>
            <c:strRef>
              <c:f>Tabela!$B$30</c:f>
              <c:strCache>
                <c:ptCount val="1"/>
                <c:pt idx="0">
                  <c:v>Próg drugiej transzy</c:v>
                </c:pt>
              </c:strCache>
            </c:strRef>
          </c:tx>
          <c:spPr>
            <a:ln w="28575" cap="rnd">
              <a:solidFill>
                <a:srgbClr val="FF00F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Tabela!$J$24:$AK$24</c15:sqref>
                  </c15:fullRef>
                </c:ext>
              </c:extLst>
              <c:f>(Tabela!$J$24:$P$24,Tabela!$AI$24:$AK$24)</c:f>
              <c:numCache>
                <c:formatCode>[$-415]mmmm\ yy;@</c:formatCode>
                <c:ptCount val="10"/>
                <c:pt idx="0">
                  <c:v>43647</c:v>
                </c:pt>
                <c:pt idx="1">
                  <c:v>43678</c:v>
                </c:pt>
                <c:pt idx="2">
                  <c:v>43709</c:v>
                </c:pt>
                <c:pt idx="3">
                  <c:v>43739</c:v>
                </c:pt>
                <c:pt idx="4">
                  <c:v>43770</c:v>
                </c:pt>
                <c:pt idx="5">
                  <c:v>43800</c:v>
                </c:pt>
                <c:pt idx="6">
                  <c:v>43831</c:v>
                </c:pt>
                <c:pt idx="7">
                  <c:v>43862</c:v>
                </c:pt>
                <c:pt idx="8">
                  <c:v>43891</c:v>
                </c:pt>
                <c:pt idx="9">
                  <c:v>43922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Tabela!$C$30:$AK$30</c15:sqref>
                  </c15:fullRef>
                </c:ext>
              </c:extLst>
              <c:f>(Tabela!$C$30:$I$30,Tabela!$AB$30:$AK$30)</c:f>
              <c:numCache>
                <c:formatCode>#,##0</c:formatCode>
                <c:ptCount val="10"/>
                <c:pt idx="0">
                  <c:v>185697630</c:v>
                </c:pt>
                <c:pt idx="1">
                  <c:v>185697630</c:v>
                </c:pt>
                <c:pt idx="2">
                  <c:v>185697630</c:v>
                </c:pt>
                <c:pt idx="3">
                  <c:v>185697630</c:v>
                </c:pt>
                <c:pt idx="4">
                  <c:v>185697630</c:v>
                </c:pt>
                <c:pt idx="5">
                  <c:v>185697630</c:v>
                </c:pt>
                <c:pt idx="6">
                  <c:v>185697630</c:v>
                </c:pt>
                <c:pt idx="7">
                  <c:v>185697630</c:v>
                </c:pt>
                <c:pt idx="8">
                  <c:v>185697630</c:v>
                </c:pt>
                <c:pt idx="9">
                  <c:v>185697630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Tabela!$AA$30</c15:sqref>
                  <c15:dLbl>
                    <c:idx val="-1"/>
                    <c:layout>
                      <c:manualLayout>
                        <c:x val="6.0521991611703135E-17"/>
                        <c:y val="3.986710129131738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477D-4A12-BB98-0F875BCADCB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CAB9-44A6-9F88-AC28DF6DF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6831504"/>
        <c:axId val="1716816272"/>
      </c:lineChart>
      <c:dateAx>
        <c:axId val="1716831504"/>
        <c:scaling>
          <c:orientation val="minMax"/>
        </c:scaling>
        <c:delete val="0"/>
        <c:axPos val="b"/>
        <c:numFmt formatCode="[$-415]mmmm\ 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16816272"/>
        <c:crosses val="autoZero"/>
        <c:auto val="1"/>
        <c:lblOffset val="100"/>
        <c:baseTimeUnit val="months"/>
        <c:minorUnit val="1"/>
        <c:minorTimeUnit val="years"/>
      </c:dateAx>
      <c:valAx>
        <c:axId val="171681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1683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558231598424689"/>
          <c:y val="0.96351286089238841"/>
          <c:w val="0.64338022131730044"/>
          <c:h val="3.64871872786904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1"/>
              <a:t>P</a:t>
            </a:r>
            <a:r>
              <a:rPr lang="en-US" sz="1400" b="1"/>
              <a:t>ostęp w realizacji</a:t>
            </a:r>
            <a:r>
              <a:rPr lang="pl-PL" sz="1400" b="1"/>
              <a:t> projektu</a:t>
            </a:r>
            <a:endParaRPr lang="en-US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26906993764171078"/>
          <c:y val="9.9391077486035997E-2"/>
          <c:w val="0.70308976137028922"/>
          <c:h val="0.7735825217348471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IIa!$I$20</c:f>
              <c:strCache>
                <c:ptCount val="1"/>
                <c:pt idx="0">
                  <c:v>% postęp w realizacji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0000"/>
              </a:solidFill>
            </a:ln>
            <a:effectLst/>
          </c:spPr>
          <c:invertIfNegative val="1"/>
          <c:dLbls>
            <c:dLbl>
              <c:idx val="0"/>
              <c:layout>
                <c:manualLayout>
                  <c:x val="0.10348909244884749"/>
                  <c:y val="-1.0285908576310121E-16"/>
                </c:manualLayout>
              </c:layout>
              <c:tx>
                <c:rich>
                  <a:bodyPr/>
                  <a:lstStyle/>
                  <a:p>
                    <a:fld id="{046598DF-EA21-4936-A434-49FB3C834664}" type="CELLRANGE">
                      <a:rPr lang="en-US" baseline="0"/>
                      <a:pPr/>
                      <a:t>[ZAKRES KOMÓREK]</a:t>
                    </a:fld>
                    <a:r>
                      <a:rPr lang="en-US" baseline="0"/>
                      <a:t> </a:t>
                    </a:r>
                    <a:fld id="{03D7C604-72C3-4378-AB35-E2E2A6C6251C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E26-447A-9AC8-F635EC5C961A}"/>
                </c:ext>
              </c:extLst>
            </c:dLbl>
            <c:dLbl>
              <c:idx val="1"/>
              <c:layout>
                <c:manualLayout>
                  <c:x val="3.3361283406392701E-3"/>
                  <c:y val="0"/>
                </c:manualLayout>
              </c:layout>
              <c:tx>
                <c:rich>
                  <a:bodyPr/>
                  <a:lstStyle/>
                  <a:p>
                    <a:fld id="{CD4FBDF8-86F7-4998-B629-FFD630CA9AF4}" type="CELLRANGE">
                      <a:rPr lang="en-US" baseline="0"/>
                      <a:pPr/>
                      <a:t>[ZAKRES KOMÓREK]</a:t>
                    </a:fld>
                    <a:r>
                      <a:rPr lang="en-US" baseline="0"/>
                      <a:t> </a:t>
                    </a:r>
                    <a:fld id="{740C7CF4-A64A-4F81-9FE9-98AAA6814BBF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E26-447A-9AC8-F635EC5C961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3374950-4855-4627-9B48-1CEC7FD363CE}" type="CELLRANGE">
                      <a:rPr lang="en-US"/>
                      <a:pPr/>
                      <a:t>[ZAKRES KOMÓREK]</a:t>
                    </a:fld>
                    <a:r>
                      <a:rPr lang="en-US" baseline="0"/>
                      <a:t> </a:t>
                    </a:r>
                    <a:fld id="{83262BCB-2E81-4041-AB3A-D1707AF062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E26-447A-9AC8-F635EC5C961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236281E-AB03-4DC9-8437-0743B7F61585}" type="CELLRANGE">
                      <a:rPr lang="en-US"/>
                      <a:pPr/>
                      <a:t>[ZAKRES KOMÓREK]</a:t>
                    </a:fld>
                    <a:r>
                      <a:rPr lang="en-US" baseline="0"/>
                      <a:t> </a:t>
                    </a:r>
                    <a:fld id="{BD385739-8DA4-4C44-9989-F221E9B376E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E26-447A-9AC8-F635EC5C961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3C9C5FD-8137-46DC-99C9-FF0ACE62E192}" type="CELLRANGE">
                      <a:rPr lang="en-US"/>
                      <a:pPr/>
                      <a:t>[ZAKRES KOMÓREK]</a:t>
                    </a:fld>
                    <a:r>
                      <a:rPr lang="en-US" baseline="0"/>
                      <a:t> </a:t>
                    </a:r>
                    <a:fld id="{98CA37F1-A24A-4BF1-8E61-9DD4153FAB5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E26-447A-9AC8-F635EC5C961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9095694-4C9E-4189-AB33-F41850E04FA4}" type="CELLRANGE">
                      <a:rPr lang="en-US"/>
                      <a:pPr/>
                      <a:t>[ZAKRES KOMÓREK]</a:t>
                    </a:fld>
                    <a:r>
                      <a:rPr lang="en-US" baseline="0"/>
                      <a:t> </a:t>
                    </a:r>
                    <a:fld id="{EB2C27D1-6B5C-4C37-9330-F7887316A262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E26-447A-9AC8-F635EC5C96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IIa!$G$21:$G$26</c:f>
              <c:strCache>
                <c:ptCount val="6"/>
                <c:pt idx="0">
                  <c:v>wykorzystanie pobranej przez KPFR transzy***</c:v>
                </c:pt>
                <c:pt idx="1">
                  <c:v>faktyczne wykonanie wartość ogółem **</c:v>
                </c:pt>
                <c:pt idx="2">
                  <c:v>II transza</c:v>
                </c:pt>
                <c:pt idx="3">
                  <c:v>wartość ogółem zaangażowanie 2019*</c:v>
                </c:pt>
                <c:pt idx="4">
                  <c:v>wartość ogółem z projektu KPFR </c:v>
                </c:pt>
                <c:pt idx="5">
                  <c:v>procent realizacji do uzyskania III transzy</c:v>
                </c:pt>
              </c:strCache>
            </c:strRef>
          </c:cat>
          <c:val>
            <c:numRef>
              <c:f>IIa!$I$21:$I$26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1.2241882666284378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rgbClr val="FF0000"/>
                    </a:solidFill>
                  </a:ln>
                  <a:effectLst/>
                </c14:spPr>
              </c14:invertSolidFillFmt>
            </c:ext>
            <c:ext xmlns:c15="http://schemas.microsoft.com/office/drawing/2012/chart" uri="{02D57815-91ED-43cb-92C2-25804820EDAC}">
              <c15:datalabelsRange>
                <c15:f>IIa!$H$21:$H$26</c15:f>
                <c15:dlblRangeCache>
                  <c:ptCount val="6"/>
                  <c:pt idx="0">
                    <c:v> #ARG! </c:v>
                  </c:pt>
                  <c:pt idx="1">
                    <c:v> #ARG! </c:v>
                  </c:pt>
                  <c:pt idx="2">
                    <c:v> 257 020 941    </c:v>
                  </c:pt>
                  <c:pt idx="3">
                    <c:v> 629 284 041    </c:v>
                  </c:pt>
                  <c:pt idx="4">
                    <c:v> 514 041 882    </c:v>
                  </c:pt>
                  <c:pt idx="5">
                    <c:v> #ARG!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BE26-447A-9AC8-F635EC5C9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6822256"/>
        <c:axId val="17168173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IIa!$H$20</c15:sqref>
                        </c15:formulaRef>
                      </c:ext>
                    </c:extLst>
                    <c:strCache>
                      <c:ptCount val="1"/>
                      <c:pt idx="0">
                        <c:v> ogółem (zł)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1"/>
                    <c:layout>
                      <c:manualLayout>
                        <c:x val="0.10413759516539164"/>
                        <c:y val="-8.50231568704019E-1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BE26-447A-9AC8-F635EC5C961A}"/>
                      </c:ext>
                    </c:extLst>
                  </c:dLbl>
                  <c:dLbl>
                    <c:idx val="2"/>
                    <c:layout>
                      <c:manualLayout>
                        <c:x val="0.23430958912213121"/>
                        <c:y val="-8.347824562761695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BE26-447A-9AC8-F635EC5C961A}"/>
                      </c:ext>
                    </c:extLst>
                  </c:dLbl>
                  <c:dLbl>
                    <c:idx val="3"/>
                    <c:layout>
                      <c:manualLayout>
                        <c:x val="0.32259090118501899"/>
                        <c:y val="-6.5483298078962499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l-PL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0.12978793855890969"/>
                            <c:h val="0.17183479481930811"/>
                          </c:manualLayout>
                        </c15:layout>
                      </c:ext>
                      <c:ext xmlns:c16="http://schemas.microsoft.com/office/drawing/2014/chart" uri="{C3380CC4-5D6E-409C-BE32-E72D297353CC}">
                        <c16:uniqueId val="{00000009-BE26-447A-9AC8-F635EC5C961A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l-PL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IIa!$G$21:$G$26</c15:sqref>
                        </c15:formulaRef>
                      </c:ext>
                    </c:extLst>
                    <c:strCache>
                      <c:ptCount val="6"/>
                      <c:pt idx="0">
                        <c:v>wykorzystanie pobranej przez KPFR transzy***</c:v>
                      </c:pt>
                      <c:pt idx="1">
                        <c:v>faktyczne wykonanie wartość ogółem **</c:v>
                      </c:pt>
                      <c:pt idx="2">
                        <c:v>II transza</c:v>
                      </c:pt>
                      <c:pt idx="3">
                        <c:v>wartość ogółem zaangażowanie 2019*</c:v>
                      </c:pt>
                      <c:pt idx="4">
                        <c:v>wartość ogółem z projektu KPFR </c:v>
                      </c:pt>
                      <c:pt idx="5">
                        <c:v>procent realizacji do uzyskania III transzy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IIa!$H$21:$H$26</c15:sqref>
                        </c15:formulaRef>
                      </c:ext>
                    </c:extLst>
                    <c:numCache>
                      <c:formatCode>_-* #\ ##0\ _z_ł_-;\-* #\ ##0\ _z_ł_-;_-* "-"??\ _z_ł_-;_-@_-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257020941.17647061</c:v>
                      </c:pt>
                      <c:pt idx="3">
                        <c:v>629284040.5</c:v>
                      </c:pt>
                      <c:pt idx="4">
                        <c:v>514041882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BE26-447A-9AC8-F635EC5C961A}"/>
                  </c:ext>
                </c:extLst>
              </c15:ser>
            </c15:filteredBarSeries>
          </c:ext>
        </c:extLst>
      </c:barChart>
      <c:catAx>
        <c:axId val="171682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16817360"/>
        <c:crosses val="autoZero"/>
        <c:auto val="1"/>
        <c:lblAlgn val="ctr"/>
        <c:lblOffset val="100"/>
        <c:noMultiLvlLbl val="0"/>
      </c:catAx>
      <c:valAx>
        <c:axId val="171681736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1682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3</xdr:row>
      <xdr:rowOff>171450</xdr:rowOff>
    </xdr:from>
    <xdr:to>
      <xdr:col>7</xdr:col>
      <xdr:colOff>676275</xdr:colOff>
      <xdr:row>40</xdr:row>
      <xdr:rowOff>123825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F1396D8C-AE6A-4F70-8D61-5E903E23A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0.78796</cdr:x>
      <cdr:y>0.01862</cdr:y>
    </cdr:from>
    <cdr:to>
      <cdr:x>1</cdr:x>
      <cdr:y>0.16005</cdr:y>
    </cdr:to>
    <cdr:pic>
      <cdr:nvPicPr>
        <cdr:cNvPr id="6" name="Obraz 5">
          <a:extLst xmlns:a="http://schemas.openxmlformats.org/drawingml/2006/main">
            <a:ext uri="{FF2B5EF4-FFF2-40B4-BE49-F238E27FC236}">
              <a16:creationId xmlns:a16="http://schemas.microsoft.com/office/drawing/2014/main" id="{7520187E-7E27-43B5-B352-F873D421960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0980282" y="123821"/>
          <a:ext cx="2954793" cy="94029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2201331</xdr:colOff>
      <xdr:row>36</xdr:row>
      <xdr:rowOff>169333</xdr:rowOff>
    </xdr:from>
    <xdr:to>
      <xdr:col>23</xdr:col>
      <xdr:colOff>719667</xdr:colOff>
      <xdr:row>72</xdr:row>
      <xdr:rowOff>63501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AD82B1FA-A379-41E9-A92F-3463413DA2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11205</xdr:colOff>
      <xdr:row>18</xdr:row>
      <xdr:rowOff>571498</xdr:rowOff>
    </xdr:from>
    <xdr:to>
      <xdr:col>19</xdr:col>
      <xdr:colOff>11204</xdr:colOff>
      <xdr:row>26</xdr:row>
      <xdr:rowOff>560292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C82950D3-680D-469C-8A70-B64E0C9903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0.50172</cdr:x>
      <cdr:y>0.43564</cdr:y>
    </cdr:from>
    <cdr:to>
      <cdr:x>0.59371</cdr:x>
      <cdr:y>0.63762</cdr:y>
    </cdr:to>
    <cdr:sp macro="" textlink="">
      <cdr:nvSpPr>
        <cdr:cNvPr id="2" name="pole tekstowe 1">
          <a:extLst xmlns:a="http://schemas.openxmlformats.org/drawingml/2006/main">
            <a:ext uri="{FF2B5EF4-FFF2-40B4-BE49-F238E27FC236}">
              <a16:creationId xmlns:a16="http://schemas.microsoft.com/office/drawing/2014/main" id="{877A07FF-7606-44A7-9BDC-ABA6D59BD0E0}"/>
            </a:ext>
          </a:extLst>
        </cdr:cNvPr>
        <cdr:cNvSpPr txBox="1"/>
      </cdr:nvSpPr>
      <cdr:spPr>
        <a:xfrm xmlns:a="http://schemas.openxmlformats.org/drawingml/2006/main">
          <a:off x="4987177" y="197223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l-PL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trategia\analityka%20programu%202014-2020%20ver20%20-%20listopad%202019%20bez%20ECDF,%20KDBS%20z%20czerw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ja"/>
      <sheetName val="Suma"/>
      <sheetName val="Wykres"/>
      <sheetName val="Tabela"/>
      <sheetName val="I"/>
      <sheetName val="IIa"/>
      <sheetName val="III"/>
      <sheetName val="IV"/>
      <sheetName val="IZ"/>
      <sheetName val="DW"/>
      <sheetName val="Umowy"/>
      <sheetName val="Transze"/>
      <sheetName val="Prognozy"/>
      <sheetName val="Założenia"/>
      <sheetName val="lwmśp"/>
      <sheetName val="SOPF_SL"/>
      <sheetName val="SOPF_ZŚPF"/>
      <sheetName val="SOPF_PiKPF"/>
      <sheetName val="SOPF_WSK"/>
      <sheetName val="SOPF_MŚP"/>
      <sheetName val="Realizacja"/>
      <sheetName val="Syntetyka"/>
      <sheetName val="Analityka"/>
      <sheetName val="Wynagrodzenie_KPFR"/>
      <sheetName val="TP"/>
      <sheetName val="stare III"/>
      <sheetName val="IIb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Q3">
            <v>1836000</v>
          </cell>
        </row>
        <row r="5">
          <cell r="Q5">
            <v>3400000</v>
          </cell>
        </row>
        <row r="6">
          <cell r="Q6">
            <v>1048687.5</v>
          </cell>
        </row>
        <row r="7">
          <cell r="Q7">
            <v>3998400</v>
          </cell>
        </row>
        <row r="8">
          <cell r="Q8">
            <v>2500000</v>
          </cell>
        </row>
        <row r="9">
          <cell r="Q9">
            <v>18525580</v>
          </cell>
        </row>
        <row r="10">
          <cell r="Q10">
            <v>11143500</v>
          </cell>
        </row>
        <row r="11">
          <cell r="Q11">
            <v>4066400</v>
          </cell>
        </row>
        <row r="12">
          <cell r="Q12">
            <v>4663848</v>
          </cell>
        </row>
        <row r="13">
          <cell r="L13">
            <v>561108400</v>
          </cell>
          <cell r="Q13">
            <v>51182415.5</v>
          </cell>
        </row>
      </sheetData>
      <sheetData sheetId="5" refreshError="1"/>
      <sheetData sheetId="6" refreshError="1">
        <row r="25">
          <cell r="I25">
            <v>16993225</v>
          </cell>
        </row>
      </sheetData>
      <sheetData sheetId="7" refreshError="1"/>
      <sheetData sheetId="8" refreshError="1"/>
      <sheetData sheetId="9" refreshError="1"/>
      <sheetData sheetId="10" refreshError="1">
        <row r="1">
          <cell r="A1" t="str">
            <v>zawarte umowy</v>
          </cell>
          <cell r="B1"/>
          <cell r="C1"/>
          <cell r="D1"/>
          <cell r="E1"/>
          <cell r="F1"/>
          <cell r="G1" t="str">
            <v>wartość podstawowa</v>
          </cell>
          <cell r="H1"/>
          <cell r="I1"/>
          <cell r="J1"/>
        </row>
        <row r="2">
          <cell r="A2" t="str">
            <v>nr</v>
          </cell>
          <cell r="B2" t="str">
            <v>Pośrednik Finansowy
(nazwa)</v>
          </cell>
          <cell r="C2" t="str">
            <v>Data podpisania umowy</v>
          </cell>
          <cell r="D2" t="str">
            <v>Data końca umowy</v>
          </cell>
          <cell r="E2" t="str">
            <v>produkt</v>
          </cell>
          <cell r="F2" t="str">
            <v>tryb PZP</v>
          </cell>
          <cell r="G2" t="str">
            <v>całkowita wartość projektu
(zł)</v>
          </cell>
          <cell r="H2" t="str">
            <v>wkład FF - EFRR (zł)</v>
          </cell>
          <cell r="I2" t="str">
            <v>wkład PF
 (zł)</v>
          </cell>
          <cell r="J2" t="str">
            <v>wkład krajowy Menadżera
 (zł)</v>
          </cell>
        </row>
        <row r="3">
          <cell r="A3"/>
          <cell r="B3" t="str">
            <v>Urząd Marszałkowski</v>
          </cell>
          <cell r="C3">
            <v>42906</v>
          </cell>
          <cell r="D3">
            <v>45291</v>
          </cell>
          <cell r="E3" t="str">
            <v>pożyczka/poręczenie</v>
          </cell>
          <cell r="F3" t="str">
            <v>InHouse</v>
          </cell>
          <cell r="G3">
            <v>514041882.36000001</v>
          </cell>
          <cell r="H3">
            <v>436935600</v>
          </cell>
          <cell r="I3">
            <v>0</v>
          </cell>
          <cell r="J3">
            <v>77106282.359999999</v>
          </cell>
          <cell r="O3">
            <v>65540340</v>
          </cell>
          <cell r="P3">
            <v>185697630</v>
          </cell>
        </row>
        <row r="4">
          <cell r="A4" t="str">
            <v>1/2017</v>
          </cell>
          <cell r="B4" t="str">
            <v>Konsorcjum Banków Spółdzielczych</v>
          </cell>
          <cell r="C4">
            <v>43090</v>
          </cell>
          <cell r="D4">
            <v>47959</v>
          </cell>
          <cell r="E4" t="str">
            <v>pożyczka</v>
          </cell>
          <cell r="F4" t="str">
            <v>Przetarg</v>
          </cell>
          <cell r="G4">
            <v>28687500</v>
          </cell>
          <cell r="H4">
            <v>22950000</v>
          </cell>
          <cell r="I4">
            <v>5737500</v>
          </cell>
          <cell r="J4">
            <v>0</v>
          </cell>
          <cell r="L4">
            <v>0</v>
          </cell>
          <cell r="M4">
            <v>0.08</v>
          </cell>
          <cell r="N4">
            <v>3672000</v>
          </cell>
        </row>
        <row r="5">
          <cell r="A5" t="str">
            <v>2/2018</v>
          </cell>
          <cell r="B5" t="str">
            <v>ECDF SA, MEGA SONIC SA - konsorcjum</v>
          </cell>
          <cell r="C5">
            <v>43103</v>
          </cell>
          <cell r="D5">
            <v>47971</v>
          </cell>
          <cell r="E5" t="str">
            <v>pożyczka</v>
          </cell>
          <cell r="F5" t="str">
            <v>Przetarg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L5">
            <v>0</v>
          </cell>
          <cell r="M5">
            <v>6.9500000000000006E-2</v>
          </cell>
          <cell r="N5"/>
        </row>
        <row r="6">
          <cell r="A6" t="str">
            <v>3/2018</v>
          </cell>
          <cell r="B6" t="str">
            <v>KPFP Sp. z o.o.</v>
          </cell>
          <cell r="C6">
            <v>43103</v>
          </cell>
          <cell r="D6">
            <v>48276</v>
          </cell>
          <cell r="E6" t="str">
            <v>pożyczka</v>
          </cell>
          <cell r="F6" t="str">
            <v>InHouse</v>
          </cell>
          <cell r="G6">
            <v>50000000</v>
          </cell>
          <cell r="H6">
            <v>42500000</v>
          </cell>
          <cell r="I6">
            <v>0</v>
          </cell>
          <cell r="J6">
            <v>7500000</v>
          </cell>
          <cell r="L6">
            <v>0</v>
          </cell>
          <cell r="M6">
            <v>0.08</v>
          </cell>
          <cell r="N6">
            <v>6800000</v>
          </cell>
        </row>
        <row r="7">
          <cell r="A7" t="str">
            <v>5/2018</v>
          </cell>
          <cell r="B7" t="str">
            <v>Polska Fundacja Przedsiębiorczości</v>
          </cell>
          <cell r="C7">
            <v>43144</v>
          </cell>
          <cell r="D7">
            <v>48011</v>
          </cell>
          <cell r="E7" t="str">
            <v>pożyczka</v>
          </cell>
          <cell r="F7" t="str">
            <v>Przetarg</v>
          </cell>
          <cell r="G7">
            <v>24968750</v>
          </cell>
          <cell r="H7">
            <v>19975000</v>
          </cell>
          <cell r="I7">
            <v>4993750</v>
          </cell>
          <cell r="J7">
            <v>0</v>
          </cell>
          <cell r="L7">
            <v>0</v>
          </cell>
          <cell r="M7">
            <v>5.2499999999999998E-2</v>
          </cell>
          <cell r="N7">
            <v>2097375</v>
          </cell>
        </row>
        <row r="8">
          <cell r="A8" t="str">
            <v>6/2018</v>
          </cell>
          <cell r="B8" t="str">
            <v>KPFP Sp. z o.o.</v>
          </cell>
          <cell r="C8">
            <v>43355</v>
          </cell>
          <cell r="D8">
            <v>48538</v>
          </cell>
          <cell r="E8" t="str">
            <v>pożyczka</v>
          </cell>
          <cell r="F8" t="str">
            <v>InHouse</v>
          </cell>
          <cell r="G8">
            <v>58800000</v>
          </cell>
          <cell r="H8">
            <v>49980000</v>
          </cell>
          <cell r="I8">
            <v>0</v>
          </cell>
          <cell r="J8">
            <v>8820000</v>
          </cell>
          <cell r="L8">
            <v>0</v>
          </cell>
          <cell r="M8">
            <v>0.08</v>
          </cell>
          <cell r="N8">
            <v>7996800</v>
          </cell>
        </row>
        <row r="9">
          <cell r="A9" t="str">
            <v>7/2018</v>
          </cell>
          <cell r="B9" t="str">
            <v>PKKiP Konsorcjum</v>
          </cell>
          <cell r="C9">
            <v>43381</v>
          </cell>
          <cell r="D9">
            <v>44111</v>
          </cell>
          <cell r="E9" t="str">
            <v>poręczenie</v>
          </cell>
          <cell r="F9" t="str">
            <v>Przetarg</v>
          </cell>
          <cell r="G9">
            <v>7500000</v>
          </cell>
          <cell r="H9">
            <v>6375000</v>
          </cell>
          <cell r="I9">
            <v>1125000</v>
          </cell>
          <cell r="J9">
            <v>0</v>
          </cell>
          <cell r="L9">
            <v>0</v>
          </cell>
          <cell r="M9">
            <v>0.39219999999999999</v>
          </cell>
          <cell r="N9">
            <v>5000000</v>
          </cell>
        </row>
        <row r="10">
          <cell r="A10" t="str">
            <v>8/2019</v>
          </cell>
          <cell r="B10" t="str">
            <v>KPFP Sp. z o.o.</v>
          </cell>
          <cell r="C10">
            <v>43742</v>
          </cell>
          <cell r="D10">
            <v>48906</v>
          </cell>
          <cell r="E10" t="str">
            <v>pożyczka</v>
          </cell>
          <cell r="F10" t="str">
            <v>Przetarg</v>
          </cell>
          <cell r="G10">
            <v>83380953</v>
          </cell>
          <cell r="H10">
            <v>70040000</v>
          </cell>
          <cell r="I10">
            <v>0</v>
          </cell>
          <cell r="J10">
            <v>13340952.380952388</v>
          </cell>
          <cell r="K10">
            <v>24</v>
          </cell>
          <cell r="L10">
            <v>1</v>
          </cell>
          <cell r="M10">
            <v>0.115</v>
          </cell>
          <cell r="N10">
            <v>18525580</v>
          </cell>
        </row>
        <row r="11">
          <cell r="A11" t="str">
            <v>9/2019</v>
          </cell>
          <cell r="B11" t="str">
            <v>KPFP Sp. z o.o.</v>
          </cell>
          <cell r="C11">
            <v>43742</v>
          </cell>
          <cell r="D11">
            <v>48906</v>
          </cell>
          <cell r="E11" t="str">
            <v>pożyczka</v>
          </cell>
          <cell r="F11" t="str">
            <v>Przetarg</v>
          </cell>
          <cell r="G11">
            <v>62195122</v>
          </cell>
          <cell r="H11">
            <v>51000000</v>
          </cell>
          <cell r="I11">
            <v>0</v>
          </cell>
          <cell r="J11">
            <v>11195121.951219514</v>
          </cell>
          <cell r="L11">
            <v>1</v>
          </cell>
          <cell r="M11">
            <v>9.5000000000000001E-2</v>
          </cell>
          <cell r="N11">
            <v>11143500</v>
          </cell>
        </row>
        <row r="12">
          <cell r="A12" t="str">
            <v>10/2019</v>
          </cell>
          <cell r="B12" t="str">
            <v>Konsorcjum Banków Spółdzielczych</v>
          </cell>
          <cell r="C12">
            <v>43732</v>
          </cell>
          <cell r="D12">
            <v>48906</v>
          </cell>
          <cell r="E12" t="str">
            <v>pożyczka</v>
          </cell>
          <cell r="F12" t="str">
            <v>Przetarg</v>
          </cell>
          <cell r="G12">
            <v>26000000</v>
          </cell>
          <cell r="H12">
            <v>22100000</v>
          </cell>
          <cell r="I12">
            <v>3900000</v>
          </cell>
          <cell r="J12">
            <v>0</v>
          </cell>
          <cell r="L12">
            <v>1</v>
          </cell>
          <cell r="M12">
            <v>0.08</v>
          </cell>
          <cell r="N12">
            <v>4066400</v>
          </cell>
        </row>
        <row r="13">
          <cell r="A13" t="str">
            <v>11/2019</v>
          </cell>
          <cell r="B13" t="str">
            <v>Polska Fundacja Przedsiębiorczości</v>
          </cell>
          <cell r="C13">
            <v>43735</v>
          </cell>
          <cell r="D13">
            <v>48906</v>
          </cell>
          <cell r="E13" t="str">
            <v>pożyczka</v>
          </cell>
          <cell r="F13" t="str">
            <v>Przetarg</v>
          </cell>
          <cell r="G13">
            <v>24000000</v>
          </cell>
          <cell r="H13">
            <v>20400000</v>
          </cell>
          <cell r="I13">
            <v>3600000</v>
          </cell>
          <cell r="J13">
            <v>0</v>
          </cell>
          <cell r="L13">
            <v>1</v>
          </cell>
          <cell r="M13">
            <v>9.9400000000000002E-2</v>
          </cell>
          <cell r="N13">
            <v>4663848</v>
          </cell>
        </row>
        <row r="14">
          <cell r="A14">
            <v>12</v>
          </cell>
          <cell r="B14"/>
          <cell r="C14"/>
          <cell r="D14"/>
          <cell r="E14"/>
          <cell r="F14"/>
          <cell r="G14">
            <v>0</v>
          </cell>
          <cell r="H14">
            <v>0</v>
          </cell>
          <cell r="I14"/>
          <cell r="J14"/>
        </row>
        <row r="15">
          <cell r="A15">
            <v>13</v>
          </cell>
          <cell r="B15"/>
          <cell r="C15"/>
          <cell r="D15"/>
          <cell r="E15"/>
          <cell r="F15"/>
          <cell r="G15">
            <v>0</v>
          </cell>
          <cell r="H15">
            <v>0</v>
          </cell>
          <cell r="I15"/>
          <cell r="J15"/>
        </row>
        <row r="16">
          <cell r="A16">
            <v>14</v>
          </cell>
          <cell r="B16"/>
          <cell r="C16"/>
          <cell r="D16"/>
          <cell r="E16"/>
          <cell r="F16"/>
          <cell r="G16">
            <v>0</v>
          </cell>
          <cell r="H16">
            <v>0</v>
          </cell>
          <cell r="I16"/>
          <cell r="J16"/>
        </row>
        <row r="17">
          <cell r="A17">
            <v>15</v>
          </cell>
          <cell r="B17"/>
          <cell r="C17"/>
          <cell r="D17"/>
          <cell r="E17"/>
          <cell r="F17"/>
          <cell r="G17">
            <v>0</v>
          </cell>
          <cell r="H17">
            <v>0</v>
          </cell>
          <cell r="I17"/>
          <cell r="J17"/>
        </row>
      </sheetData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A5">
            <v>0</v>
          </cell>
          <cell r="I5" t="str">
            <v>6/2018</v>
          </cell>
          <cell r="T5">
            <v>200000</v>
          </cell>
          <cell r="U5">
            <v>170000</v>
          </cell>
          <cell r="X5">
            <v>0</v>
          </cell>
          <cell r="Y5">
            <v>0</v>
          </cell>
        </row>
        <row r="6">
          <cell r="A6">
            <v>0</v>
          </cell>
          <cell r="I6" t="str">
            <v>6/2018</v>
          </cell>
          <cell r="T6">
            <v>1500000</v>
          </cell>
          <cell r="U6">
            <v>1125000</v>
          </cell>
          <cell r="X6">
            <v>0</v>
          </cell>
          <cell r="Y6">
            <v>0</v>
          </cell>
        </row>
        <row r="7">
          <cell r="A7">
            <v>0</v>
          </cell>
          <cell r="I7" t="str">
            <v>6/2018</v>
          </cell>
          <cell r="T7">
            <v>340000</v>
          </cell>
          <cell r="U7">
            <v>289000</v>
          </cell>
          <cell r="X7">
            <v>0</v>
          </cell>
          <cell r="Y7">
            <v>0</v>
          </cell>
        </row>
        <row r="8">
          <cell r="A8">
            <v>0</v>
          </cell>
          <cell r="I8" t="str">
            <v>6/2018</v>
          </cell>
          <cell r="T8">
            <v>1000000</v>
          </cell>
          <cell r="U8">
            <v>850000</v>
          </cell>
          <cell r="X8">
            <v>0</v>
          </cell>
          <cell r="Y8">
            <v>0</v>
          </cell>
        </row>
        <row r="9">
          <cell r="A9">
            <v>0</v>
          </cell>
          <cell r="I9" t="str">
            <v>6/2018</v>
          </cell>
          <cell r="T9">
            <v>50000</v>
          </cell>
          <cell r="U9">
            <v>42500</v>
          </cell>
          <cell r="X9">
            <v>0</v>
          </cell>
          <cell r="Y9">
            <v>0</v>
          </cell>
        </row>
        <row r="10">
          <cell r="A10">
            <v>0</v>
          </cell>
          <cell r="I10" t="str">
            <v>6/2018</v>
          </cell>
          <cell r="T10">
            <v>200000</v>
          </cell>
          <cell r="U10">
            <v>170000</v>
          </cell>
          <cell r="X10">
            <v>0</v>
          </cell>
          <cell r="Y10">
            <v>0</v>
          </cell>
        </row>
        <row r="11">
          <cell r="A11">
            <v>0</v>
          </cell>
          <cell r="I11" t="str">
            <v>6/2018</v>
          </cell>
          <cell r="T11">
            <v>100000</v>
          </cell>
          <cell r="U11">
            <v>85000</v>
          </cell>
          <cell r="X11">
            <v>0</v>
          </cell>
          <cell r="Y11">
            <v>0</v>
          </cell>
        </row>
        <row r="12">
          <cell r="A12">
            <v>0</v>
          </cell>
          <cell r="I12" t="str">
            <v>6/2018</v>
          </cell>
          <cell r="T12">
            <v>30000</v>
          </cell>
          <cell r="U12">
            <v>25500</v>
          </cell>
          <cell r="X12">
            <v>0</v>
          </cell>
          <cell r="Y12">
            <v>0</v>
          </cell>
        </row>
        <row r="13">
          <cell r="A13">
            <v>0</v>
          </cell>
          <cell r="I13" t="str">
            <v>11/2019</v>
          </cell>
          <cell r="T13">
            <v>70000</v>
          </cell>
          <cell r="U13">
            <v>59500</v>
          </cell>
          <cell r="X13">
            <v>0</v>
          </cell>
          <cell r="Y13">
            <v>0</v>
          </cell>
        </row>
        <row r="14">
          <cell r="A14">
            <v>0</v>
          </cell>
          <cell r="I14" t="str">
            <v>6/2018</v>
          </cell>
          <cell r="T14">
            <v>170000</v>
          </cell>
          <cell r="U14">
            <v>144500</v>
          </cell>
          <cell r="X14">
            <v>34000</v>
          </cell>
          <cell r="Y14">
            <v>28900</v>
          </cell>
        </row>
        <row r="15">
          <cell r="A15">
            <v>0</v>
          </cell>
          <cell r="I15" t="str">
            <v>6/2018</v>
          </cell>
          <cell r="T15">
            <v>120000</v>
          </cell>
          <cell r="U15">
            <v>102000</v>
          </cell>
          <cell r="X15">
            <v>116173.27</v>
          </cell>
          <cell r="Y15">
            <v>98747.28</v>
          </cell>
        </row>
        <row r="16">
          <cell r="A16">
            <v>0</v>
          </cell>
          <cell r="I16" t="str">
            <v>11/2019</v>
          </cell>
          <cell r="T16">
            <v>700000</v>
          </cell>
          <cell r="U16">
            <v>595000</v>
          </cell>
          <cell r="X16">
            <v>700000</v>
          </cell>
          <cell r="Y16">
            <v>595000</v>
          </cell>
        </row>
        <row r="17">
          <cell r="A17">
            <v>0</v>
          </cell>
          <cell r="I17" t="str">
            <v>6/2018</v>
          </cell>
          <cell r="T17">
            <v>240000</v>
          </cell>
          <cell r="U17">
            <v>204000</v>
          </cell>
          <cell r="X17">
            <v>48000</v>
          </cell>
          <cell r="Y17">
            <v>40800</v>
          </cell>
        </row>
        <row r="18">
          <cell r="A18">
            <v>0</v>
          </cell>
          <cell r="I18" t="str">
            <v>6/2018</v>
          </cell>
          <cell r="T18">
            <v>37000</v>
          </cell>
          <cell r="U18">
            <v>31450</v>
          </cell>
          <cell r="X18">
            <v>37000</v>
          </cell>
          <cell r="Y18">
            <v>31450</v>
          </cell>
        </row>
        <row r="19">
          <cell r="A19">
            <v>0</v>
          </cell>
          <cell r="I19" t="str">
            <v>11/2019</v>
          </cell>
          <cell r="T19">
            <v>200000</v>
          </cell>
          <cell r="U19">
            <v>170000</v>
          </cell>
          <cell r="X19">
            <v>200000</v>
          </cell>
          <cell r="Y19">
            <v>170000</v>
          </cell>
        </row>
        <row r="20">
          <cell r="A20">
            <v>0</v>
          </cell>
          <cell r="I20" t="str">
            <v>6/2018</v>
          </cell>
          <cell r="T20">
            <v>70000</v>
          </cell>
          <cell r="U20">
            <v>59500</v>
          </cell>
          <cell r="X20">
            <v>0</v>
          </cell>
          <cell r="Y20">
            <v>0</v>
          </cell>
        </row>
        <row r="21">
          <cell r="A21">
            <v>0</v>
          </cell>
          <cell r="I21" t="str">
            <v>6/2018</v>
          </cell>
          <cell r="T21">
            <v>110000</v>
          </cell>
          <cell r="U21">
            <v>93500</v>
          </cell>
          <cell r="X21">
            <v>110000</v>
          </cell>
          <cell r="Y21">
            <v>93500</v>
          </cell>
        </row>
        <row r="22">
          <cell r="A22">
            <v>0</v>
          </cell>
          <cell r="I22" t="str">
            <v>6/2018</v>
          </cell>
          <cell r="T22">
            <v>1000000</v>
          </cell>
          <cell r="U22">
            <v>850000</v>
          </cell>
          <cell r="X22">
            <v>0</v>
          </cell>
          <cell r="Y22">
            <v>0</v>
          </cell>
        </row>
        <row r="23">
          <cell r="A23">
            <v>0</v>
          </cell>
          <cell r="I23" t="str">
            <v>3/2018</v>
          </cell>
          <cell r="T23">
            <v>159900</v>
          </cell>
          <cell r="U23">
            <v>135915</v>
          </cell>
          <cell r="X23">
            <v>159900</v>
          </cell>
          <cell r="Y23">
            <v>135915</v>
          </cell>
        </row>
        <row r="24">
          <cell r="A24">
            <v>0</v>
          </cell>
          <cell r="I24" t="str">
            <v>3/2018</v>
          </cell>
          <cell r="T24">
            <v>70000</v>
          </cell>
          <cell r="U24">
            <v>59500</v>
          </cell>
          <cell r="X24">
            <v>70000</v>
          </cell>
          <cell r="Y24">
            <v>59500</v>
          </cell>
        </row>
        <row r="25">
          <cell r="A25">
            <v>0</v>
          </cell>
          <cell r="I25" t="str">
            <v>6/2018</v>
          </cell>
          <cell r="T25">
            <v>10000</v>
          </cell>
          <cell r="U25">
            <v>8500</v>
          </cell>
          <cell r="X25">
            <v>0</v>
          </cell>
          <cell r="Y25">
            <v>0</v>
          </cell>
        </row>
        <row r="26">
          <cell r="A26">
            <v>0</v>
          </cell>
          <cell r="I26" t="str">
            <v>6/2018</v>
          </cell>
          <cell r="T26">
            <v>500000</v>
          </cell>
          <cell r="U26">
            <v>425000</v>
          </cell>
          <cell r="X26">
            <v>100000</v>
          </cell>
          <cell r="Y26">
            <v>85000</v>
          </cell>
        </row>
        <row r="27">
          <cell r="A27">
            <v>0</v>
          </cell>
          <cell r="I27" t="str">
            <v>6/2018</v>
          </cell>
          <cell r="T27">
            <v>120000</v>
          </cell>
          <cell r="U27">
            <v>102000</v>
          </cell>
          <cell r="X27">
            <v>96000</v>
          </cell>
          <cell r="Y27">
            <v>81600</v>
          </cell>
        </row>
        <row r="28">
          <cell r="A28">
            <v>0</v>
          </cell>
          <cell r="I28" t="str">
            <v>6/2018</v>
          </cell>
          <cell r="T28">
            <v>100000</v>
          </cell>
          <cell r="U28">
            <v>85000</v>
          </cell>
          <cell r="X28">
            <v>0</v>
          </cell>
          <cell r="Y28">
            <v>0</v>
          </cell>
        </row>
        <row r="29">
          <cell r="A29">
            <v>0</v>
          </cell>
          <cell r="I29" t="str">
            <v>6/2018</v>
          </cell>
          <cell r="T29">
            <v>95000</v>
          </cell>
          <cell r="U29">
            <v>80750</v>
          </cell>
          <cell r="X29">
            <v>95000</v>
          </cell>
          <cell r="Y29">
            <v>80750</v>
          </cell>
        </row>
        <row r="30">
          <cell r="A30">
            <v>0</v>
          </cell>
          <cell r="I30" t="str">
            <v>6/2018</v>
          </cell>
          <cell r="T30">
            <v>750000</v>
          </cell>
          <cell r="U30">
            <v>637500</v>
          </cell>
          <cell r="X30">
            <v>450000</v>
          </cell>
          <cell r="Y30">
            <v>382500</v>
          </cell>
        </row>
        <row r="31">
          <cell r="A31">
            <v>0</v>
          </cell>
          <cell r="I31" t="str">
            <v>6/2018</v>
          </cell>
          <cell r="T31">
            <v>260000</v>
          </cell>
          <cell r="U31">
            <v>221000</v>
          </cell>
          <cell r="X31">
            <v>156000</v>
          </cell>
          <cell r="Y31">
            <v>132600</v>
          </cell>
        </row>
        <row r="32">
          <cell r="A32">
            <v>0</v>
          </cell>
          <cell r="I32" t="str">
            <v>6/2018</v>
          </cell>
          <cell r="T32">
            <v>302000</v>
          </cell>
          <cell r="U32">
            <v>256700</v>
          </cell>
          <cell r="X32">
            <v>0</v>
          </cell>
          <cell r="Y32">
            <v>0</v>
          </cell>
        </row>
        <row r="33">
          <cell r="A33">
            <v>0</v>
          </cell>
          <cell r="I33" t="str">
            <v>6/2018</v>
          </cell>
          <cell r="T33">
            <v>310000</v>
          </cell>
          <cell r="U33">
            <v>263500</v>
          </cell>
          <cell r="X33">
            <v>300790.17</v>
          </cell>
          <cell r="Y33">
            <v>255671.64</v>
          </cell>
        </row>
        <row r="34">
          <cell r="A34">
            <v>0</v>
          </cell>
          <cell r="I34" t="str">
            <v>6/2018</v>
          </cell>
          <cell r="T34">
            <v>1000000</v>
          </cell>
          <cell r="U34">
            <v>850000</v>
          </cell>
          <cell r="X34">
            <v>1000000</v>
          </cell>
          <cell r="Y34">
            <v>850000</v>
          </cell>
        </row>
        <row r="35">
          <cell r="A35">
            <v>0</v>
          </cell>
          <cell r="I35" t="str">
            <v>6/2018</v>
          </cell>
          <cell r="T35">
            <v>335000</v>
          </cell>
          <cell r="U35">
            <v>284750</v>
          </cell>
          <cell r="X35">
            <v>52521</v>
          </cell>
          <cell r="Y35">
            <v>44642.85</v>
          </cell>
        </row>
        <row r="36">
          <cell r="A36">
            <v>0</v>
          </cell>
          <cell r="I36" t="str">
            <v>3/2018</v>
          </cell>
          <cell r="T36">
            <v>275400</v>
          </cell>
          <cell r="U36">
            <v>234090</v>
          </cell>
          <cell r="X36">
            <v>275400</v>
          </cell>
          <cell r="Y36">
            <v>234090</v>
          </cell>
        </row>
        <row r="37">
          <cell r="A37">
            <v>0</v>
          </cell>
          <cell r="I37" t="str">
            <v>3/2018</v>
          </cell>
          <cell r="T37">
            <v>47000</v>
          </cell>
          <cell r="U37">
            <v>39950</v>
          </cell>
          <cell r="X37">
            <v>41848.65</v>
          </cell>
          <cell r="Y37">
            <v>35571.35</v>
          </cell>
        </row>
        <row r="38">
          <cell r="A38">
            <v>0</v>
          </cell>
          <cell r="I38" t="str">
            <v>3/2018</v>
          </cell>
          <cell r="T38">
            <v>600000</v>
          </cell>
          <cell r="U38">
            <v>510000</v>
          </cell>
          <cell r="X38">
            <v>582822.02</v>
          </cell>
          <cell r="Y38">
            <v>495398.72</v>
          </cell>
        </row>
        <row r="39">
          <cell r="A39">
            <v>0</v>
          </cell>
          <cell r="I39" t="str">
            <v>6/2018</v>
          </cell>
          <cell r="T39">
            <v>145000</v>
          </cell>
          <cell r="U39">
            <v>123250</v>
          </cell>
          <cell r="X39">
            <v>135300</v>
          </cell>
          <cell r="Y39">
            <v>115005</v>
          </cell>
        </row>
        <row r="40">
          <cell r="A40">
            <v>0</v>
          </cell>
          <cell r="I40" t="str">
            <v>6/2018</v>
          </cell>
          <cell r="T40">
            <v>1000000</v>
          </cell>
          <cell r="U40">
            <v>850000</v>
          </cell>
          <cell r="X40">
            <v>600000</v>
          </cell>
          <cell r="Y40">
            <v>510000</v>
          </cell>
        </row>
        <row r="41">
          <cell r="A41">
            <v>0</v>
          </cell>
          <cell r="I41" t="str">
            <v>6/2018</v>
          </cell>
          <cell r="T41">
            <v>165000</v>
          </cell>
          <cell r="U41">
            <v>140250</v>
          </cell>
          <cell r="X41">
            <v>165000</v>
          </cell>
          <cell r="Y41">
            <v>140250</v>
          </cell>
        </row>
        <row r="42">
          <cell r="A42">
            <v>0</v>
          </cell>
          <cell r="I42" t="str">
            <v>6/2018</v>
          </cell>
          <cell r="T42">
            <v>462000</v>
          </cell>
          <cell r="U42">
            <v>392700</v>
          </cell>
          <cell r="X42">
            <v>277200</v>
          </cell>
          <cell r="Y42">
            <v>235620</v>
          </cell>
        </row>
        <row r="43">
          <cell r="A43">
            <v>0</v>
          </cell>
          <cell r="I43" t="str">
            <v>3/2018</v>
          </cell>
          <cell r="T43">
            <v>150000</v>
          </cell>
          <cell r="U43">
            <v>127500</v>
          </cell>
          <cell r="X43">
            <v>150000</v>
          </cell>
          <cell r="Y43">
            <v>127500</v>
          </cell>
        </row>
        <row r="44">
          <cell r="A44">
            <v>0</v>
          </cell>
          <cell r="I44" t="str">
            <v>6/2018</v>
          </cell>
          <cell r="T44">
            <v>300000</v>
          </cell>
          <cell r="U44">
            <v>255000</v>
          </cell>
          <cell r="X44">
            <v>300000</v>
          </cell>
          <cell r="Y44">
            <v>255000</v>
          </cell>
        </row>
        <row r="45">
          <cell r="A45">
            <v>0</v>
          </cell>
          <cell r="I45" t="str">
            <v>6/2018</v>
          </cell>
          <cell r="T45">
            <v>1000000</v>
          </cell>
          <cell r="U45">
            <v>850000</v>
          </cell>
          <cell r="X45">
            <v>400000</v>
          </cell>
          <cell r="Y45">
            <v>340000</v>
          </cell>
        </row>
        <row r="46">
          <cell r="A46">
            <v>0</v>
          </cell>
          <cell r="I46" t="str">
            <v>6/2018</v>
          </cell>
          <cell r="T46">
            <v>950000</v>
          </cell>
          <cell r="U46">
            <v>807500</v>
          </cell>
          <cell r="X46">
            <v>380000</v>
          </cell>
          <cell r="Y46">
            <v>323000</v>
          </cell>
        </row>
        <row r="47">
          <cell r="A47">
            <v>0</v>
          </cell>
          <cell r="I47" t="str">
            <v>3/2018</v>
          </cell>
          <cell r="T47">
            <v>100000</v>
          </cell>
          <cell r="U47">
            <v>85000</v>
          </cell>
          <cell r="X47">
            <v>100000</v>
          </cell>
          <cell r="Y47">
            <v>85000</v>
          </cell>
        </row>
        <row r="48">
          <cell r="A48">
            <v>0</v>
          </cell>
          <cell r="I48" t="str">
            <v>6/2018</v>
          </cell>
          <cell r="T48">
            <v>90000</v>
          </cell>
          <cell r="U48">
            <v>76500</v>
          </cell>
          <cell r="X48">
            <v>78192.44</v>
          </cell>
          <cell r="Y48">
            <v>66463.570000000007</v>
          </cell>
        </row>
        <row r="49">
          <cell r="A49">
            <v>0</v>
          </cell>
          <cell r="I49" t="str">
            <v>6/2018</v>
          </cell>
          <cell r="T49">
            <v>100000</v>
          </cell>
          <cell r="U49">
            <v>85000</v>
          </cell>
          <cell r="X49">
            <v>100000</v>
          </cell>
          <cell r="Y49">
            <v>85000</v>
          </cell>
        </row>
        <row r="50">
          <cell r="A50">
            <v>0</v>
          </cell>
          <cell r="I50" t="str">
            <v>5/2018</v>
          </cell>
          <cell r="T50">
            <v>50000</v>
          </cell>
          <cell r="U50">
            <v>40000</v>
          </cell>
          <cell r="X50">
            <v>50000</v>
          </cell>
          <cell r="Y50">
            <v>40000</v>
          </cell>
        </row>
        <row r="51">
          <cell r="A51">
            <v>0</v>
          </cell>
          <cell r="I51" t="str">
            <v>6/2018</v>
          </cell>
          <cell r="T51">
            <v>120000</v>
          </cell>
          <cell r="U51">
            <v>102000</v>
          </cell>
          <cell r="X51">
            <v>120000</v>
          </cell>
          <cell r="Y51">
            <v>102000</v>
          </cell>
        </row>
        <row r="52">
          <cell r="A52">
            <v>0</v>
          </cell>
          <cell r="I52" t="str">
            <v>6/2018</v>
          </cell>
          <cell r="T52">
            <v>65000</v>
          </cell>
          <cell r="U52">
            <v>55250</v>
          </cell>
          <cell r="X52">
            <v>65000</v>
          </cell>
          <cell r="Y52">
            <v>55250</v>
          </cell>
        </row>
        <row r="53">
          <cell r="A53">
            <v>0</v>
          </cell>
          <cell r="I53" t="str">
            <v>5/2018</v>
          </cell>
          <cell r="T53">
            <v>600000</v>
          </cell>
          <cell r="U53">
            <v>480000</v>
          </cell>
          <cell r="X53">
            <v>600000</v>
          </cell>
          <cell r="Y53">
            <v>480000</v>
          </cell>
        </row>
        <row r="54">
          <cell r="A54">
            <v>0</v>
          </cell>
          <cell r="I54" t="str">
            <v>6/2018</v>
          </cell>
          <cell r="T54">
            <v>70000</v>
          </cell>
          <cell r="U54">
            <v>59500</v>
          </cell>
          <cell r="X54">
            <v>69214.929999999993</v>
          </cell>
          <cell r="Y54">
            <v>58832.69</v>
          </cell>
        </row>
        <row r="55">
          <cell r="A55">
            <v>0</v>
          </cell>
          <cell r="I55" t="str">
            <v>6/2018</v>
          </cell>
          <cell r="T55">
            <v>500000</v>
          </cell>
          <cell r="U55">
            <v>425000</v>
          </cell>
          <cell r="X55">
            <v>200000</v>
          </cell>
          <cell r="Y55">
            <v>170000</v>
          </cell>
        </row>
        <row r="56">
          <cell r="A56">
            <v>95199.999998095998</v>
          </cell>
          <cell r="I56" t="str">
            <v>7/2018</v>
          </cell>
          <cell r="T56">
            <v>112000</v>
          </cell>
          <cell r="U56">
            <v>95200</v>
          </cell>
          <cell r="X56"/>
          <cell r="Y56"/>
        </row>
        <row r="57">
          <cell r="A57">
            <v>0</v>
          </cell>
          <cell r="I57" t="str">
            <v>6/2018</v>
          </cell>
          <cell r="T57">
            <v>300000</v>
          </cell>
          <cell r="U57">
            <v>255000</v>
          </cell>
          <cell r="X57">
            <v>125083.16</v>
          </cell>
          <cell r="Y57">
            <v>106320.69</v>
          </cell>
        </row>
        <row r="58">
          <cell r="A58">
            <v>0</v>
          </cell>
          <cell r="I58" t="str">
            <v>6/2018</v>
          </cell>
          <cell r="T58">
            <v>25000</v>
          </cell>
          <cell r="U58">
            <v>21250</v>
          </cell>
          <cell r="X58">
            <v>25000</v>
          </cell>
          <cell r="Y58">
            <v>21250</v>
          </cell>
        </row>
        <row r="59">
          <cell r="A59">
            <v>0</v>
          </cell>
          <cell r="I59" t="str">
            <v>6/2018</v>
          </cell>
          <cell r="T59">
            <v>20000</v>
          </cell>
          <cell r="U59">
            <v>17000</v>
          </cell>
          <cell r="X59">
            <v>20000</v>
          </cell>
          <cell r="Y59">
            <v>17000</v>
          </cell>
        </row>
        <row r="60">
          <cell r="A60">
            <v>0</v>
          </cell>
          <cell r="I60" t="str">
            <v>6/2018</v>
          </cell>
          <cell r="T60">
            <v>65000</v>
          </cell>
          <cell r="U60">
            <v>55250</v>
          </cell>
          <cell r="X60">
            <v>65000</v>
          </cell>
          <cell r="Y60">
            <v>55250</v>
          </cell>
        </row>
        <row r="61">
          <cell r="A61">
            <v>0</v>
          </cell>
          <cell r="I61" t="str">
            <v>6/2018</v>
          </cell>
          <cell r="T61">
            <v>18000</v>
          </cell>
          <cell r="U61">
            <v>15300</v>
          </cell>
          <cell r="X61">
            <v>18000</v>
          </cell>
          <cell r="Y61">
            <v>15300</v>
          </cell>
        </row>
        <row r="62">
          <cell r="A62">
            <v>0</v>
          </cell>
          <cell r="I62" t="str">
            <v>5/2018</v>
          </cell>
          <cell r="T62">
            <v>300000</v>
          </cell>
          <cell r="U62">
            <v>240000</v>
          </cell>
          <cell r="X62">
            <v>300000</v>
          </cell>
          <cell r="Y62">
            <v>240000</v>
          </cell>
        </row>
        <row r="63">
          <cell r="A63">
            <v>0</v>
          </cell>
          <cell r="I63" t="str">
            <v>5/2018</v>
          </cell>
          <cell r="T63">
            <v>700000</v>
          </cell>
          <cell r="U63">
            <v>113097.11</v>
          </cell>
          <cell r="X63">
            <v>700000</v>
          </cell>
          <cell r="Y63">
            <v>113097.11</v>
          </cell>
        </row>
        <row r="64">
          <cell r="A64">
            <v>0</v>
          </cell>
          <cell r="I64" t="str">
            <v>6/2018</v>
          </cell>
          <cell r="T64">
            <v>70000</v>
          </cell>
          <cell r="U64">
            <v>59500</v>
          </cell>
          <cell r="X64">
            <v>70000</v>
          </cell>
          <cell r="Y64">
            <v>59500</v>
          </cell>
        </row>
        <row r="65">
          <cell r="A65">
            <v>0</v>
          </cell>
          <cell r="I65" t="str">
            <v>5/2018</v>
          </cell>
          <cell r="T65">
            <v>57500</v>
          </cell>
          <cell r="U65">
            <v>46000</v>
          </cell>
          <cell r="X65">
            <v>57500</v>
          </cell>
          <cell r="Y65">
            <v>46000</v>
          </cell>
        </row>
        <row r="66">
          <cell r="A66">
            <v>0</v>
          </cell>
          <cell r="I66" t="str">
            <v>6/2018</v>
          </cell>
          <cell r="T66">
            <v>200000</v>
          </cell>
          <cell r="U66">
            <v>170000</v>
          </cell>
          <cell r="X66">
            <v>200000</v>
          </cell>
          <cell r="Y66">
            <v>170000</v>
          </cell>
        </row>
        <row r="67">
          <cell r="A67">
            <v>0</v>
          </cell>
          <cell r="I67" t="str">
            <v>6/2018</v>
          </cell>
          <cell r="T67">
            <v>1230000</v>
          </cell>
          <cell r="U67">
            <v>922500</v>
          </cell>
          <cell r="X67">
            <v>738000</v>
          </cell>
          <cell r="Y67">
            <v>553500</v>
          </cell>
        </row>
        <row r="68">
          <cell r="A68">
            <v>0</v>
          </cell>
          <cell r="I68" t="str">
            <v>6/2018</v>
          </cell>
          <cell r="T68">
            <v>1300000</v>
          </cell>
          <cell r="U68">
            <v>975000</v>
          </cell>
          <cell r="X68">
            <v>1076912.02</v>
          </cell>
          <cell r="Y68">
            <v>807684.01</v>
          </cell>
        </row>
        <row r="69">
          <cell r="A69">
            <v>0</v>
          </cell>
          <cell r="I69" t="str">
            <v>5/2018</v>
          </cell>
          <cell r="T69">
            <v>400000</v>
          </cell>
          <cell r="U69">
            <v>320000</v>
          </cell>
          <cell r="X69">
            <v>400000</v>
          </cell>
          <cell r="Y69">
            <v>320000</v>
          </cell>
        </row>
        <row r="70">
          <cell r="A70">
            <v>0</v>
          </cell>
          <cell r="I70" t="str">
            <v>6/2018</v>
          </cell>
          <cell r="T70">
            <v>450000</v>
          </cell>
          <cell r="U70">
            <v>382500</v>
          </cell>
          <cell r="X70">
            <v>90000</v>
          </cell>
          <cell r="Y70">
            <v>76500</v>
          </cell>
        </row>
        <row r="71">
          <cell r="A71">
            <v>0</v>
          </cell>
          <cell r="I71" t="str">
            <v>5/2018</v>
          </cell>
          <cell r="T71">
            <v>700000</v>
          </cell>
          <cell r="U71">
            <v>560000</v>
          </cell>
          <cell r="X71">
            <v>700000</v>
          </cell>
          <cell r="Y71">
            <v>560000</v>
          </cell>
        </row>
        <row r="72">
          <cell r="A72">
            <v>0</v>
          </cell>
          <cell r="I72" t="str">
            <v>5/2018</v>
          </cell>
          <cell r="T72">
            <v>250000</v>
          </cell>
          <cell r="U72">
            <v>45000</v>
          </cell>
          <cell r="X72">
            <v>250000</v>
          </cell>
          <cell r="Y72">
            <v>45000</v>
          </cell>
        </row>
        <row r="73">
          <cell r="A73">
            <v>0</v>
          </cell>
          <cell r="I73" t="str">
            <v>5/2018</v>
          </cell>
          <cell r="T73">
            <v>117900</v>
          </cell>
          <cell r="U73">
            <v>94320</v>
          </cell>
          <cell r="X73">
            <v>117900</v>
          </cell>
          <cell r="Y73">
            <v>94320</v>
          </cell>
        </row>
        <row r="74">
          <cell r="A74">
            <v>0</v>
          </cell>
          <cell r="I74" t="str">
            <v>6/2018</v>
          </cell>
          <cell r="T74">
            <v>300000</v>
          </cell>
          <cell r="U74">
            <v>255000</v>
          </cell>
          <cell r="X74">
            <v>291884.93</v>
          </cell>
          <cell r="Y74">
            <v>248102.2</v>
          </cell>
        </row>
        <row r="75">
          <cell r="A75">
            <v>0</v>
          </cell>
          <cell r="I75" t="str">
            <v>6/2018</v>
          </cell>
          <cell r="T75">
            <v>130000</v>
          </cell>
          <cell r="U75">
            <v>110500</v>
          </cell>
          <cell r="X75">
            <v>104000</v>
          </cell>
          <cell r="Y75">
            <v>88400</v>
          </cell>
        </row>
        <row r="76">
          <cell r="A76">
            <v>0</v>
          </cell>
          <cell r="I76" t="str">
            <v>5/2018</v>
          </cell>
          <cell r="T76">
            <v>200000</v>
          </cell>
          <cell r="U76">
            <v>160000</v>
          </cell>
          <cell r="X76">
            <v>200000</v>
          </cell>
          <cell r="Y76">
            <v>160000</v>
          </cell>
        </row>
        <row r="77">
          <cell r="A77">
            <v>0</v>
          </cell>
          <cell r="I77" t="str">
            <v>5/2018</v>
          </cell>
          <cell r="T77">
            <v>200000</v>
          </cell>
          <cell r="U77">
            <v>160000</v>
          </cell>
          <cell r="X77">
            <v>200000</v>
          </cell>
          <cell r="Y77">
            <v>160000</v>
          </cell>
        </row>
        <row r="78">
          <cell r="A78">
            <v>0</v>
          </cell>
          <cell r="I78" t="str">
            <v>5/2018</v>
          </cell>
          <cell r="T78">
            <v>150000</v>
          </cell>
          <cell r="U78">
            <v>120000</v>
          </cell>
          <cell r="X78">
            <v>150000</v>
          </cell>
          <cell r="Y78">
            <v>120000</v>
          </cell>
        </row>
        <row r="79">
          <cell r="A79">
            <v>0</v>
          </cell>
          <cell r="I79" t="str">
            <v>6/2018</v>
          </cell>
          <cell r="T79">
            <v>500000</v>
          </cell>
          <cell r="U79">
            <v>425000</v>
          </cell>
          <cell r="X79">
            <v>200000</v>
          </cell>
          <cell r="Y79">
            <v>170000</v>
          </cell>
        </row>
        <row r="80">
          <cell r="A80">
            <v>0</v>
          </cell>
          <cell r="I80" t="str">
            <v>5/2018</v>
          </cell>
          <cell r="T80">
            <v>200000</v>
          </cell>
          <cell r="U80">
            <v>160000</v>
          </cell>
          <cell r="X80">
            <v>200000</v>
          </cell>
          <cell r="Y80">
            <v>160000</v>
          </cell>
        </row>
        <row r="81">
          <cell r="A81">
            <v>0</v>
          </cell>
          <cell r="I81" t="str">
            <v>6/2018</v>
          </cell>
          <cell r="T81">
            <v>265000</v>
          </cell>
          <cell r="U81">
            <v>225250</v>
          </cell>
          <cell r="X81">
            <v>265000</v>
          </cell>
          <cell r="Y81">
            <v>225250</v>
          </cell>
        </row>
        <row r="82">
          <cell r="A82">
            <v>0</v>
          </cell>
          <cell r="I82" t="str">
            <v>5/2018</v>
          </cell>
          <cell r="T82">
            <v>200000</v>
          </cell>
          <cell r="U82">
            <v>160000</v>
          </cell>
          <cell r="X82">
            <v>200000</v>
          </cell>
          <cell r="Y82">
            <v>160000</v>
          </cell>
        </row>
        <row r="83">
          <cell r="A83">
            <v>0</v>
          </cell>
          <cell r="I83" t="str">
            <v>5/2018</v>
          </cell>
          <cell r="T83">
            <v>105000</v>
          </cell>
          <cell r="U83">
            <v>84000</v>
          </cell>
          <cell r="X83">
            <v>105000</v>
          </cell>
          <cell r="Y83">
            <v>84000</v>
          </cell>
        </row>
        <row r="84">
          <cell r="A84">
            <v>0</v>
          </cell>
          <cell r="I84" t="str">
            <v>6/2018</v>
          </cell>
          <cell r="T84">
            <v>510000</v>
          </cell>
          <cell r="U84">
            <v>433500</v>
          </cell>
          <cell r="X84">
            <v>408000</v>
          </cell>
          <cell r="Y84">
            <v>346800</v>
          </cell>
        </row>
        <row r="85">
          <cell r="A85">
            <v>0</v>
          </cell>
          <cell r="I85" t="str">
            <v>5/2018</v>
          </cell>
          <cell r="T85">
            <v>200000</v>
          </cell>
          <cell r="U85">
            <v>160000</v>
          </cell>
          <cell r="X85">
            <v>200000</v>
          </cell>
          <cell r="Y85">
            <v>160000</v>
          </cell>
        </row>
        <row r="86">
          <cell r="A86">
            <v>0</v>
          </cell>
          <cell r="I86" t="str">
            <v>6/2018</v>
          </cell>
          <cell r="T86">
            <v>150000</v>
          </cell>
          <cell r="U86">
            <v>127500</v>
          </cell>
          <cell r="X86">
            <v>150000</v>
          </cell>
          <cell r="Y86">
            <v>127500</v>
          </cell>
        </row>
        <row r="87">
          <cell r="A87">
            <v>0</v>
          </cell>
          <cell r="I87" t="str">
            <v>6/2018</v>
          </cell>
          <cell r="T87">
            <v>1500000</v>
          </cell>
          <cell r="U87">
            <v>1125000</v>
          </cell>
          <cell r="X87">
            <v>1298058.97</v>
          </cell>
          <cell r="Y87">
            <v>973544.23</v>
          </cell>
        </row>
        <row r="88">
          <cell r="A88">
            <v>0</v>
          </cell>
          <cell r="I88" t="str">
            <v>6/2018</v>
          </cell>
          <cell r="T88">
            <v>150000</v>
          </cell>
          <cell r="U88">
            <v>127500</v>
          </cell>
          <cell r="X88">
            <v>150000</v>
          </cell>
          <cell r="Y88">
            <v>127500</v>
          </cell>
        </row>
        <row r="89">
          <cell r="A89">
            <v>0</v>
          </cell>
          <cell r="I89" t="str">
            <v>1/2017</v>
          </cell>
          <cell r="T89">
            <v>1731102</v>
          </cell>
          <cell r="U89">
            <v>1298326.5</v>
          </cell>
          <cell r="X89">
            <v>0</v>
          </cell>
          <cell r="Y89">
            <v>0</v>
          </cell>
        </row>
        <row r="90">
          <cell r="A90">
            <v>0</v>
          </cell>
          <cell r="I90" t="str">
            <v>5/2018</v>
          </cell>
          <cell r="T90">
            <v>180000</v>
          </cell>
          <cell r="U90">
            <v>144000</v>
          </cell>
          <cell r="X90">
            <v>180000</v>
          </cell>
          <cell r="Y90">
            <v>144000</v>
          </cell>
        </row>
        <row r="91">
          <cell r="A91">
            <v>0</v>
          </cell>
          <cell r="I91" t="str">
            <v>6/2018</v>
          </cell>
          <cell r="T91">
            <v>500000</v>
          </cell>
          <cell r="U91">
            <v>425000</v>
          </cell>
          <cell r="X91">
            <v>500000</v>
          </cell>
          <cell r="Y91">
            <v>425000</v>
          </cell>
        </row>
        <row r="92">
          <cell r="A92">
            <v>0</v>
          </cell>
          <cell r="I92" t="str">
            <v>6/2018</v>
          </cell>
          <cell r="T92">
            <v>30000</v>
          </cell>
          <cell r="U92">
            <v>25500</v>
          </cell>
          <cell r="X92">
            <v>30000</v>
          </cell>
          <cell r="Y92">
            <v>25500</v>
          </cell>
        </row>
        <row r="93">
          <cell r="A93">
            <v>0</v>
          </cell>
          <cell r="I93" t="str">
            <v>6/2018</v>
          </cell>
          <cell r="T93">
            <v>500000</v>
          </cell>
          <cell r="U93">
            <v>425000</v>
          </cell>
          <cell r="X93">
            <v>429712.41</v>
          </cell>
          <cell r="Y93">
            <v>365255.55</v>
          </cell>
        </row>
        <row r="94">
          <cell r="A94">
            <v>0</v>
          </cell>
          <cell r="I94" t="str">
            <v>5/2018</v>
          </cell>
          <cell r="T94">
            <v>400000</v>
          </cell>
          <cell r="U94">
            <v>320000</v>
          </cell>
          <cell r="X94">
            <v>400000</v>
          </cell>
          <cell r="Y94">
            <v>320000</v>
          </cell>
        </row>
        <row r="95">
          <cell r="A95">
            <v>0</v>
          </cell>
          <cell r="I95" t="str">
            <v>3/2018</v>
          </cell>
          <cell r="T95">
            <v>431600</v>
          </cell>
          <cell r="U95">
            <v>366860</v>
          </cell>
          <cell r="X95">
            <v>431600</v>
          </cell>
          <cell r="Y95">
            <v>366860</v>
          </cell>
        </row>
        <row r="96">
          <cell r="A96">
            <v>0</v>
          </cell>
          <cell r="I96" t="str">
            <v>5/2018</v>
          </cell>
          <cell r="T96">
            <v>30000</v>
          </cell>
          <cell r="U96">
            <v>24000</v>
          </cell>
          <cell r="X96">
            <v>30000</v>
          </cell>
          <cell r="Y96">
            <v>24000</v>
          </cell>
        </row>
        <row r="97">
          <cell r="A97">
            <v>0</v>
          </cell>
          <cell r="I97" t="str">
            <v>5/2018</v>
          </cell>
          <cell r="T97">
            <v>100000</v>
          </cell>
          <cell r="U97">
            <v>80000</v>
          </cell>
          <cell r="X97">
            <v>100000</v>
          </cell>
          <cell r="Y97">
            <v>80000</v>
          </cell>
        </row>
        <row r="98">
          <cell r="A98">
            <v>0</v>
          </cell>
          <cell r="I98" t="str">
            <v>5/2018</v>
          </cell>
          <cell r="T98">
            <v>300000</v>
          </cell>
          <cell r="U98">
            <v>240000</v>
          </cell>
          <cell r="X98">
            <v>300000</v>
          </cell>
          <cell r="Y98">
            <v>240000</v>
          </cell>
        </row>
        <row r="99">
          <cell r="A99">
            <v>0</v>
          </cell>
          <cell r="I99" t="str">
            <v>5/2018</v>
          </cell>
          <cell r="T99">
            <v>101000</v>
          </cell>
          <cell r="U99">
            <v>80800</v>
          </cell>
          <cell r="X99">
            <v>101000</v>
          </cell>
          <cell r="Y99">
            <v>80800</v>
          </cell>
        </row>
        <row r="100">
          <cell r="A100">
            <v>0</v>
          </cell>
          <cell r="I100" t="str">
            <v>1/2017</v>
          </cell>
          <cell r="T100">
            <v>238000</v>
          </cell>
          <cell r="U100">
            <v>190400</v>
          </cell>
          <cell r="X100">
            <v>238000</v>
          </cell>
          <cell r="Y100">
            <v>190400</v>
          </cell>
        </row>
        <row r="101">
          <cell r="A101">
            <v>0</v>
          </cell>
          <cell r="I101" t="str">
            <v>5/2018</v>
          </cell>
          <cell r="T101">
            <v>700000</v>
          </cell>
          <cell r="U101">
            <v>560000</v>
          </cell>
          <cell r="X101">
            <v>700000</v>
          </cell>
          <cell r="Y101">
            <v>560000</v>
          </cell>
        </row>
        <row r="102">
          <cell r="A102">
            <v>0</v>
          </cell>
          <cell r="I102" t="str">
            <v>5/2018</v>
          </cell>
          <cell r="T102">
            <v>200000</v>
          </cell>
          <cell r="U102">
            <v>160000</v>
          </cell>
          <cell r="X102">
            <v>200000</v>
          </cell>
          <cell r="Y102">
            <v>160000</v>
          </cell>
        </row>
        <row r="103">
          <cell r="A103">
            <v>0</v>
          </cell>
          <cell r="I103" t="str">
            <v>5/2018</v>
          </cell>
          <cell r="T103">
            <v>200000</v>
          </cell>
          <cell r="U103">
            <v>160000</v>
          </cell>
          <cell r="X103">
            <v>200000</v>
          </cell>
          <cell r="Y103">
            <v>160000</v>
          </cell>
        </row>
        <row r="104">
          <cell r="A104">
            <v>0</v>
          </cell>
          <cell r="I104" t="str">
            <v>5/2018</v>
          </cell>
          <cell r="T104">
            <v>500000</v>
          </cell>
          <cell r="U104">
            <v>400000</v>
          </cell>
          <cell r="X104">
            <v>500000</v>
          </cell>
          <cell r="Y104">
            <v>400000</v>
          </cell>
        </row>
        <row r="105">
          <cell r="A105">
            <v>0</v>
          </cell>
          <cell r="I105" t="str">
            <v>6/2018</v>
          </cell>
          <cell r="T105">
            <v>149937</v>
          </cell>
          <cell r="U105">
            <v>127446.45</v>
          </cell>
          <cell r="X105">
            <v>149937</v>
          </cell>
          <cell r="Y105">
            <v>127446.45</v>
          </cell>
        </row>
        <row r="106">
          <cell r="A106">
            <v>0</v>
          </cell>
          <cell r="I106" t="str">
            <v>6/2018</v>
          </cell>
          <cell r="T106">
            <v>200000</v>
          </cell>
          <cell r="U106">
            <v>170000</v>
          </cell>
          <cell r="X106">
            <v>200000</v>
          </cell>
          <cell r="Y106">
            <v>170000</v>
          </cell>
        </row>
        <row r="107">
          <cell r="A107">
            <v>0</v>
          </cell>
          <cell r="I107" t="str">
            <v>6/2018</v>
          </cell>
          <cell r="T107">
            <v>540000</v>
          </cell>
          <cell r="U107">
            <v>459000</v>
          </cell>
          <cell r="X107">
            <v>540000</v>
          </cell>
          <cell r="Y107">
            <v>459000</v>
          </cell>
        </row>
        <row r="108">
          <cell r="A108">
            <v>0</v>
          </cell>
          <cell r="I108" t="str">
            <v>5/2018</v>
          </cell>
          <cell r="T108">
            <v>389035.44</v>
          </cell>
          <cell r="U108">
            <v>311228.34999999998</v>
          </cell>
          <cell r="X108">
            <v>389035.44</v>
          </cell>
          <cell r="Y108">
            <v>311228.34999999998</v>
          </cell>
        </row>
        <row r="109">
          <cell r="A109">
            <v>0</v>
          </cell>
          <cell r="I109" t="str">
            <v>6/2018</v>
          </cell>
          <cell r="T109">
            <v>300000</v>
          </cell>
          <cell r="U109">
            <v>255000</v>
          </cell>
          <cell r="X109">
            <v>300000</v>
          </cell>
          <cell r="Y109">
            <v>255000</v>
          </cell>
        </row>
        <row r="110">
          <cell r="A110">
            <v>0</v>
          </cell>
          <cell r="I110" t="str">
            <v>6/2018</v>
          </cell>
          <cell r="T110">
            <v>600000</v>
          </cell>
          <cell r="U110">
            <v>510000</v>
          </cell>
          <cell r="X110">
            <v>600000</v>
          </cell>
          <cell r="Y110">
            <v>510000</v>
          </cell>
        </row>
        <row r="111">
          <cell r="A111">
            <v>0</v>
          </cell>
          <cell r="I111" t="str">
            <v>1/2017</v>
          </cell>
          <cell r="T111">
            <v>153000</v>
          </cell>
          <cell r="U111">
            <v>122400</v>
          </cell>
          <cell r="X111">
            <v>153000</v>
          </cell>
          <cell r="Y111">
            <v>122400</v>
          </cell>
        </row>
        <row r="112">
          <cell r="A112">
            <v>0</v>
          </cell>
          <cell r="I112" t="str">
            <v>6/2018</v>
          </cell>
          <cell r="T112">
            <v>180000</v>
          </cell>
          <cell r="U112">
            <v>153000</v>
          </cell>
          <cell r="X112">
            <v>180000</v>
          </cell>
          <cell r="Y112">
            <v>153000</v>
          </cell>
        </row>
        <row r="113">
          <cell r="A113">
            <v>0</v>
          </cell>
          <cell r="I113" t="str">
            <v>5/2018</v>
          </cell>
          <cell r="T113">
            <v>290723.18</v>
          </cell>
          <cell r="U113">
            <v>232578.54</v>
          </cell>
          <cell r="X113">
            <v>290723.18</v>
          </cell>
          <cell r="Y113">
            <v>232578.54</v>
          </cell>
        </row>
        <row r="114">
          <cell r="A114">
            <v>0</v>
          </cell>
          <cell r="I114" t="str">
            <v>5/2018</v>
          </cell>
          <cell r="T114">
            <v>600000</v>
          </cell>
          <cell r="U114">
            <v>480000</v>
          </cell>
          <cell r="X114">
            <v>600000</v>
          </cell>
          <cell r="Y114">
            <v>480000</v>
          </cell>
        </row>
        <row r="115">
          <cell r="A115">
            <v>0</v>
          </cell>
          <cell r="I115" t="str">
            <v>1/2017</v>
          </cell>
          <cell r="T115">
            <v>301000</v>
          </cell>
          <cell r="U115">
            <v>240800</v>
          </cell>
          <cell r="X115">
            <v>301000</v>
          </cell>
          <cell r="Y115">
            <v>240800</v>
          </cell>
        </row>
        <row r="116">
          <cell r="A116">
            <v>0</v>
          </cell>
          <cell r="I116" t="str">
            <v>6/2018</v>
          </cell>
          <cell r="T116">
            <v>30000</v>
          </cell>
          <cell r="U116">
            <v>25500</v>
          </cell>
          <cell r="X116">
            <v>30000</v>
          </cell>
          <cell r="Y116">
            <v>25500.01</v>
          </cell>
        </row>
        <row r="117">
          <cell r="A117">
            <v>0</v>
          </cell>
          <cell r="I117" t="str">
            <v>5/2018</v>
          </cell>
          <cell r="T117">
            <v>280000</v>
          </cell>
          <cell r="U117">
            <v>224000</v>
          </cell>
          <cell r="X117">
            <v>280000</v>
          </cell>
          <cell r="Y117">
            <v>224000</v>
          </cell>
        </row>
        <row r="118">
          <cell r="A118">
            <v>0</v>
          </cell>
          <cell r="I118" t="str">
            <v>5/2018</v>
          </cell>
          <cell r="T118">
            <v>100000</v>
          </cell>
          <cell r="U118">
            <v>80000</v>
          </cell>
          <cell r="X118">
            <v>100000</v>
          </cell>
          <cell r="Y118">
            <v>80000</v>
          </cell>
        </row>
        <row r="119">
          <cell r="A119">
            <v>0</v>
          </cell>
          <cell r="I119" t="str">
            <v>1/2017</v>
          </cell>
          <cell r="T119">
            <v>289300</v>
          </cell>
          <cell r="U119">
            <v>231440</v>
          </cell>
          <cell r="X119">
            <v>289300</v>
          </cell>
          <cell r="Y119">
            <v>231440</v>
          </cell>
        </row>
        <row r="120">
          <cell r="A120">
            <v>0</v>
          </cell>
          <cell r="I120" t="str">
            <v>1/2017</v>
          </cell>
          <cell r="T120">
            <v>145000</v>
          </cell>
          <cell r="U120">
            <v>116000</v>
          </cell>
          <cell r="X120">
            <v>145000</v>
          </cell>
          <cell r="Y120">
            <v>116000</v>
          </cell>
        </row>
        <row r="121">
          <cell r="A121">
            <v>0</v>
          </cell>
          <cell r="I121" t="str">
            <v>5/2018</v>
          </cell>
          <cell r="T121">
            <v>101000</v>
          </cell>
          <cell r="U121">
            <v>80800</v>
          </cell>
          <cell r="X121">
            <v>101000</v>
          </cell>
          <cell r="Y121">
            <v>80800</v>
          </cell>
        </row>
        <row r="122">
          <cell r="A122">
            <v>0</v>
          </cell>
          <cell r="I122" t="str">
            <v>5/2018</v>
          </cell>
          <cell r="T122">
            <v>395000</v>
          </cell>
          <cell r="U122">
            <v>316000</v>
          </cell>
          <cell r="X122">
            <v>395000</v>
          </cell>
          <cell r="Y122">
            <v>316000</v>
          </cell>
        </row>
        <row r="123">
          <cell r="A123">
            <v>0</v>
          </cell>
          <cell r="I123" t="str">
            <v>6/2018</v>
          </cell>
          <cell r="T123">
            <v>1000000</v>
          </cell>
          <cell r="U123">
            <v>850000</v>
          </cell>
          <cell r="X123">
            <v>1000000</v>
          </cell>
          <cell r="Y123">
            <v>850000</v>
          </cell>
        </row>
        <row r="124">
          <cell r="A124">
            <v>0</v>
          </cell>
          <cell r="I124" t="str">
            <v>6/2018</v>
          </cell>
          <cell r="T124">
            <v>490000</v>
          </cell>
          <cell r="U124">
            <v>416500</v>
          </cell>
          <cell r="X124">
            <v>490000</v>
          </cell>
          <cell r="Y124">
            <v>416500</v>
          </cell>
        </row>
        <row r="125">
          <cell r="A125">
            <v>0</v>
          </cell>
          <cell r="I125" t="str">
            <v>5/2018</v>
          </cell>
          <cell r="T125">
            <v>80000</v>
          </cell>
          <cell r="U125">
            <v>64000</v>
          </cell>
          <cell r="X125">
            <v>80000</v>
          </cell>
          <cell r="Y125">
            <v>64000</v>
          </cell>
        </row>
        <row r="126">
          <cell r="A126">
            <v>0</v>
          </cell>
          <cell r="I126" t="str">
            <v>5/2018</v>
          </cell>
          <cell r="T126">
            <v>360000</v>
          </cell>
          <cell r="U126">
            <v>288000</v>
          </cell>
          <cell r="X126">
            <v>360000</v>
          </cell>
          <cell r="Y126">
            <v>288000</v>
          </cell>
        </row>
        <row r="127">
          <cell r="A127">
            <v>0</v>
          </cell>
          <cell r="I127" t="str">
            <v>6/2018</v>
          </cell>
          <cell r="T127">
            <v>700000</v>
          </cell>
          <cell r="U127">
            <v>595000</v>
          </cell>
          <cell r="X127">
            <v>700000</v>
          </cell>
          <cell r="Y127">
            <v>595000</v>
          </cell>
        </row>
        <row r="128">
          <cell r="A128">
            <v>0</v>
          </cell>
          <cell r="I128" t="str">
            <v>5/2018</v>
          </cell>
          <cell r="T128">
            <v>125000</v>
          </cell>
          <cell r="U128">
            <v>100000</v>
          </cell>
          <cell r="X128">
            <v>125000</v>
          </cell>
          <cell r="Y128">
            <v>100000</v>
          </cell>
        </row>
        <row r="129">
          <cell r="A129">
            <v>0</v>
          </cell>
          <cell r="I129" t="str">
            <v>5/2018</v>
          </cell>
          <cell r="T129">
            <v>101000</v>
          </cell>
          <cell r="U129">
            <v>80800</v>
          </cell>
          <cell r="X129">
            <v>101000</v>
          </cell>
          <cell r="Y129">
            <v>80800</v>
          </cell>
        </row>
        <row r="130">
          <cell r="A130">
            <v>0</v>
          </cell>
          <cell r="I130" t="str">
            <v>1/2017</v>
          </cell>
          <cell r="T130">
            <v>136000</v>
          </cell>
          <cell r="U130">
            <v>108800</v>
          </cell>
          <cell r="X130">
            <v>136000</v>
          </cell>
          <cell r="Y130">
            <v>108800</v>
          </cell>
        </row>
        <row r="131">
          <cell r="A131">
            <v>0</v>
          </cell>
          <cell r="I131" t="str">
            <v>5/2018</v>
          </cell>
          <cell r="T131">
            <v>110000</v>
          </cell>
          <cell r="U131">
            <v>88000</v>
          </cell>
          <cell r="X131">
            <v>110000</v>
          </cell>
          <cell r="Y131">
            <v>88000</v>
          </cell>
        </row>
        <row r="132">
          <cell r="A132">
            <v>0</v>
          </cell>
          <cell r="I132" t="str">
            <v>5/2018</v>
          </cell>
          <cell r="T132">
            <v>330000</v>
          </cell>
          <cell r="U132">
            <v>264000</v>
          </cell>
          <cell r="X132">
            <v>330000</v>
          </cell>
          <cell r="Y132">
            <v>264000</v>
          </cell>
        </row>
        <row r="133">
          <cell r="A133">
            <v>0</v>
          </cell>
          <cell r="I133" t="str">
            <v>6/2018</v>
          </cell>
          <cell r="T133">
            <v>106147.25</v>
          </cell>
          <cell r="U133">
            <v>90225.16</v>
          </cell>
          <cell r="X133">
            <v>106147.25</v>
          </cell>
          <cell r="Y133">
            <v>90225.16</v>
          </cell>
        </row>
        <row r="134">
          <cell r="A134">
            <v>30939.999999381202</v>
          </cell>
          <cell r="I134" t="str">
            <v>7/2018</v>
          </cell>
          <cell r="T134">
            <v>36400</v>
          </cell>
          <cell r="U134">
            <v>30940</v>
          </cell>
          <cell r="X134"/>
          <cell r="Y134"/>
        </row>
        <row r="135">
          <cell r="A135">
            <v>0</v>
          </cell>
          <cell r="I135" t="str">
            <v>1/2017</v>
          </cell>
          <cell r="T135">
            <v>590000</v>
          </cell>
          <cell r="U135">
            <v>472000</v>
          </cell>
          <cell r="X135">
            <v>590000</v>
          </cell>
          <cell r="Y135">
            <v>472000</v>
          </cell>
        </row>
        <row r="136">
          <cell r="A136">
            <v>0</v>
          </cell>
          <cell r="I136" t="str">
            <v>5/2018</v>
          </cell>
          <cell r="T136">
            <v>100000</v>
          </cell>
          <cell r="U136">
            <v>80000</v>
          </cell>
          <cell r="X136">
            <v>100000</v>
          </cell>
          <cell r="Y136">
            <v>80000</v>
          </cell>
        </row>
        <row r="137">
          <cell r="A137">
            <v>0</v>
          </cell>
          <cell r="I137" t="str">
            <v>6/2018</v>
          </cell>
          <cell r="T137">
            <v>680000</v>
          </cell>
          <cell r="U137">
            <v>578000</v>
          </cell>
          <cell r="X137">
            <v>680000</v>
          </cell>
          <cell r="Y137">
            <v>578000</v>
          </cell>
        </row>
        <row r="138">
          <cell r="A138">
            <v>0</v>
          </cell>
          <cell r="I138" t="str">
            <v>6/2018</v>
          </cell>
          <cell r="T138">
            <v>40000</v>
          </cell>
          <cell r="U138">
            <v>34000</v>
          </cell>
          <cell r="X138">
            <v>40000</v>
          </cell>
          <cell r="Y138">
            <v>34000</v>
          </cell>
        </row>
        <row r="139">
          <cell r="A139">
            <v>0</v>
          </cell>
          <cell r="I139" t="str">
            <v>6/2018</v>
          </cell>
          <cell r="T139">
            <v>265740.23</v>
          </cell>
          <cell r="U139">
            <v>225879.2</v>
          </cell>
          <cell r="X139">
            <v>265740.23</v>
          </cell>
          <cell r="Y139">
            <v>225879.2</v>
          </cell>
        </row>
        <row r="140">
          <cell r="A140">
            <v>0</v>
          </cell>
          <cell r="I140" t="str">
            <v>6/2018</v>
          </cell>
          <cell r="T140">
            <v>650000</v>
          </cell>
          <cell r="U140">
            <v>552500</v>
          </cell>
          <cell r="X140">
            <v>650000</v>
          </cell>
          <cell r="Y140">
            <v>552500</v>
          </cell>
        </row>
        <row r="141">
          <cell r="A141">
            <v>0</v>
          </cell>
          <cell r="I141" t="str">
            <v>5/2018</v>
          </cell>
          <cell r="T141">
            <v>101000</v>
          </cell>
          <cell r="U141">
            <v>80800</v>
          </cell>
          <cell r="X141">
            <v>101000</v>
          </cell>
          <cell r="Y141">
            <v>80800</v>
          </cell>
        </row>
        <row r="142">
          <cell r="A142">
            <v>0</v>
          </cell>
          <cell r="I142" t="str">
            <v>5/2018</v>
          </cell>
          <cell r="T142">
            <v>700000</v>
          </cell>
          <cell r="U142">
            <v>560000</v>
          </cell>
          <cell r="X142">
            <v>700000</v>
          </cell>
          <cell r="Y142">
            <v>560000</v>
          </cell>
        </row>
        <row r="143">
          <cell r="A143">
            <v>0</v>
          </cell>
          <cell r="I143" t="str">
            <v>1/2017</v>
          </cell>
          <cell r="T143">
            <v>700000</v>
          </cell>
          <cell r="U143">
            <v>560000</v>
          </cell>
          <cell r="X143">
            <v>645047.91</v>
          </cell>
          <cell r="Y143">
            <v>516038.33</v>
          </cell>
        </row>
        <row r="144">
          <cell r="A144">
            <v>0</v>
          </cell>
          <cell r="I144" t="str">
            <v>6/2018</v>
          </cell>
          <cell r="T144">
            <v>2000000</v>
          </cell>
          <cell r="U144">
            <v>1500000</v>
          </cell>
          <cell r="X144">
            <v>1600000</v>
          </cell>
          <cell r="Y144">
            <v>1200000</v>
          </cell>
        </row>
        <row r="145">
          <cell r="A145">
            <v>0</v>
          </cell>
          <cell r="I145" t="str">
            <v>3/2018</v>
          </cell>
          <cell r="T145">
            <v>320000</v>
          </cell>
          <cell r="U145">
            <v>272000</v>
          </cell>
          <cell r="X145">
            <v>320000</v>
          </cell>
          <cell r="Y145">
            <v>272000</v>
          </cell>
        </row>
        <row r="146">
          <cell r="A146">
            <v>0</v>
          </cell>
          <cell r="I146" t="str">
            <v>1/2017</v>
          </cell>
          <cell r="T146">
            <v>117000</v>
          </cell>
          <cell r="U146">
            <v>93600</v>
          </cell>
          <cell r="X146">
            <v>117000</v>
          </cell>
          <cell r="Y146">
            <v>93600</v>
          </cell>
        </row>
        <row r="147">
          <cell r="A147">
            <v>0</v>
          </cell>
          <cell r="I147" t="str">
            <v>6/2018</v>
          </cell>
          <cell r="T147">
            <v>300000</v>
          </cell>
          <cell r="U147">
            <v>255000</v>
          </cell>
          <cell r="X147">
            <v>240000</v>
          </cell>
          <cell r="Y147">
            <v>204000</v>
          </cell>
        </row>
        <row r="148">
          <cell r="A148">
            <v>0</v>
          </cell>
          <cell r="I148" t="str">
            <v>6/2018</v>
          </cell>
          <cell r="T148">
            <v>150000</v>
          </cell>
          <cell r="U148">
            <v>127500</v>
          </cell>
          <cell r="X148">
            <v>150000</v>
          </cell>
          <cell r="Y148">
            <v>127500</v>
          </cell>
        </row>
        <row r="149">
          <cell r="A149">
            <v>0</v>
          </cell>
          <cell r="I149" t="str">
            <v>1/2017</v>
          </cell>
          <cell r="T149">
            <v>62640</v>
          </cell>
          <cell r="U149">
            <v>50112</v>
          </cell>
          <cell r="X149">
            <v>62640</v>
          </cell>
          <cell r="Y149">
            <v>50112</v>
          </cell>
        </row>
        <row r="150">
          <cell r="A150">
            <v>0</v>
          </cell>
          <cell r="I150" t="str">
            <v>6/2018</v>
          </cell>
          <cell r="T150">
            <v>246000</v>
          </cell>
          <cell r="U150">
            <v>209100</v>
          </cell>
          <cell r="X150">
            <v>246000</v>
          </cell>
          <cell r="Y150">
            <v>209100</v>
          </cell>
        </row>
        <row r="151">
          <cell r="A151">
            <v>0</v>
          </cell>
          <cell r="I151" t="str">
            <v>1/2017</v>
          </cell>
          <cell r="T151">
            <v>165000</v>
          </cell>
          <cell r="U151">
            <v>132000</v>
          </cell>
          <cell r="X151">
            <v>165000</v>
          </cell>
          <cell r="Y151">
            <v>132000</v>
          </cell>
        </row>
        <row r="152">
          <cell r="A152">
            <v>0</v>
          </cell>
          <cell r="I152" t="str">
            <v>6/2018</v>
          </cell>
          <cell r="T152">
            <v>97720</v>
          </cell>
          <cell r="U152">
            <v>83062</v>
          </cell>
          <cell r="X152">
            <v>97720</v>
          </cell>
          <cell r="Y152">
            <v>83062</v>
          </cell>
        </row>
        <row r="153">
          <cell r="A153">
            <v>0</v>
          </cell>
          <cell r="I153" t="str">
            <v>6/2018</v>
          </cell>
          <cell r="T153">
            <v>210000</v>
          </cell>
          <cell r="U153">
            <v>178500</v>
          </cell>
          <cell r="X153">
            <v>210000</v>
          </cell>
          <cell r="Y153">
            <v>178500</v>
          </cell>
        </row>
        <row r="154">
          <cell r="A154">
            <v>0</v>
          </cell>
          <cell r="I154" t="str">
            <v>6/2018</v>
          </cell>
          <cell r="T154">
            <v>60900</v>
          </cell>
          <cell r="U154">
            <v>51765</v>
          </cell>
          <cell r="X154">
            <v>60900</v>
          </cell>
          <cell r="Y154">
            <v>51765</v>
          </cell>
        </row>
        <row r="155">
          <cell r="A155">
            <v>0</v>
          </cell>
          <cell r="I155" t="str">
            <v>6/2018</v>
          </cell>
          <cell r="T155">
            <v>1000000</v>
          </cell>
          <cell r="U155">
            <v>850000</v>
          </cell>
          <cell r="X155">
            <v>1000000</v>
          </cell>
          <cell r="Y155">
            <v>850000</v>
          </cell>
        </row>
        <row r="156">
          <cell r="A156">
            <v>0</v>
          </cell>
          <cell r="I156" t="str">
            <v>6/2018</v>
          </cell>
          <cell r="T156">
            <v>450000</v>
          </cell>
          <cell r="U156">
            <v>382500</v>
          </cell>
          <cell r="X156">
            <v>450000</v>
          </cell>
          <cell r="Y156">
            <v>382500</v>
          </cell>
        </row>
        <row r="157">
          <cell r="A157">
            <v>0</v>
          </cell>
          <cell r="I157" t="str">
            <v>6/2018</v>
          </cell>
          <cell r="T157">
            <v>500000</v>
          </cell>
          <cell r="U157">
            <v>425000</v>
          </cell>
          <cell r="X157">
            <v>38093</v>
          </cell>
          <cell r="Y157">
            <v>32379.05</v>
          </cell>
        </row>
        <row r="158">
          <cell r="A158">
            <v>0</v>
          </cell>
          <cell r="I158" t="str">
            <v>5/2018</v>
          </cell>
          <cell r="T158">
            <v>100000</v>
          </cell>
          <cell r="U158">
            <v>80000</v>
          </cell>
          <cell r="X158">
            <v>100000</v>
          </cell>
          <cell r="Y158">
            <v>80000</v>
          </cell>
        </row>
        <row r="159">
          <cell r="A159">
            <v>0</v>
          </cell>
          <cell r="I159" t="str">
            <v>1/2017</v>
          </cell>
          <cell r="T159">
            <v>94800</v>
          </cell>
          <cell r="U159">
            <v>75840</v>
          </cell>
          <cell r="X159">
            <v>94800</v>
          </cell>
          <cell r="Y159">
            <v>75840</v>
          </cell>
        </row>
        <row r="160">
          <cell r="A160">
            <v>0</v>
          </cell>
          <cell r="I160" t="str">
            <v>6/2018</v>
          </cell>
          <cell r="T160">
            <v>150000</v>
          </cell>
          <cell r="U160">
            <v>127500</v>
          </cell>
          <cell r="X160">
            <v>150000</v>
          </cell>
          <cell r="Y160">
            <v>127500</v>
          </cell>
        </row>
        <row r="161">
          <cell r="A161">
            <v>0</v>
          </cell>
          <cell r="I161" t="str">
            <v>1/2017</v>
          </cell>
          <cell r="T161">
            <v>1300000</v>
          </cell>
          <cell r="U161">
            <v>975000</v>
          </cell>
          <cell r="X161">
            <v>780000</v>
          </cell>
          <cell r="Y161">
            <v>585000</v>
          </cell>
        </row>
        <row r="162">
          <cell r="A162">
            <v>0</v>
          </cell>
          <cell r="I162" t="str">
            <v>6/2018</v>
          </cell>
          <cell r="T162">
            <v>214635</v>
          </cell>
          <cell r="U162">
            <v>182439.75</v>
          </cell>
          <cell r="X162">
            <v>214635</v>
          </cell>
          <cell r="Y162">
            <v>182439.75</v>
          </cell>
        </row>
        <row r="163">
          <cell r="A163">
            <v>0</v>
          </cell>
          <cell r="I163" t="str">
            <v>5/2018</v>
          </cell>
          <cell r="T163">
            <v>400000</v>
          </cell>
          <cell r="U163">
            <v>320000</v>
          </cell>
          <cell r="X163">
            <v>400000</v>
          </cell>
          <cell r="Y163">
            <v>320000</v>
          </cell>
        </row>
        <row r="164">
          <cell r="A164">
            <v>0</v>
          </cell>
          <cell r="I164" t="str">
            <v>5/2018</v>
          </cell>
          <cell r="T164">
            <v>300000</v>
          </cell>
          <cell r="U164">
            <v>240000</v>
          </cell>
          <cell r="X164">
            <v>300000</v>
          </cell>
          <cell r="Y164">
            <v>240000</v>
          </cell>
        </row>
        <row r="165">
          <cell r="A165">
            <v>0</v>
          </cell>
          <cell r="I165" t="str">
            <v>1/2017</v>
          </cell>
          <cell r="T165">
            <v>2000000</v>
          </cell>
          <cell r="U165">
            <v>1500000</v>
          </cell>
          <cell r="X165">
            <v>1308792.6599999999</v>
          </cell>
          <cell r="Y165">
            <v>981594.49</v>
          </cell>
        </row>
        <row r="166">
          <cell r="A166">
            <v>0</v>
          </cell>
          <cell r="I166" t="str">
            <v>1/2017</v>
          </cell>
          <cell r="T166">
            <v>1500000</v>
          </cell>
          <cell r="U166">
            <v>1125000</v>
          </cell>
          <cell r="X166">
            <v>941910.14</v>
          </cell>
          <cell r="Y166">
            <v>706432.61</v>
          </cell>
        </row>
        <row r="167">
          <cell r="A167">
            <v>0</v>
          </cell>
          <cell r="I167" t="str">
            <v>1/2017</v>
          </cell>
          <cell r="T167">
            <v>57500</v>
          </cell>
          <cell r="U167">
            <v>46000</v>
          </cell>
          <cell r="X167">
            <v>57500</v>
          </cell>
          <cell r="Y167">
            <v>46000</v>
          </cell>
        </row>
        <row r="168">
          <cell r="A168">
            <v>0</v>
          </cell>
          <cell r="I168" t="str">
            <v>1/2017</v>
          </cell>
          <cell r="T168">
            <v>225000</v>
          </cell>
          <cell r="U168">
            <v>180000</v>
          </cell>
          <cell r="X168">
            <v>225000</v>
          </cell>
          <cell r="Y168">
            <v>180000</v>
          </cell>
        </row>
        <row r="169">
          <cell r="A169">
            <v>0</v>
          </cell>
          <cell r="I169" t="str">
            <v>1/2017</v>
          </cell>
          <cell r="T169">
            <v>42000</v>
          </cell>
          <cell r="U169">
            <v>33600</v>
          </cell>
          <cell r="X169">
            <v>42000</v>
          </cell>
          <cell r="Y169">
            <v>33600</v>
          </cell>
        </row>
        <row r="170">
          <cell r="A170">
            <v>0</v>
          </cell>
          <cell r="I170" t="str">
            <v>5/2018</v>
          </cell>
          <cell r="T170">
            <v>30000</v>
          </cell>
          <cell r="U170">
            <v>24000</v>
          </cell>
          <cell r="X170">
            <v>30000</v>
          </cell>
          <cell r="Y170">
            <v>24000</v>
          </cell>
        </row>
        <row r="171">
          <cell r="A171">
            <v>0</v>
          </cell>
          <cell r="I171" t="str">
            <v>6/2018</v>
          </cell>
          <cell r="T171">
            <v>500000</v>
          </cell>
          <cell r="U171">
            <v>425000</v>
          </cell>
          <cell r="X171">
            <v>500000</v>
          </cell>
          <cell r="Y171">
            <v>425000</v>
          </cell>
        </row>
        <row r="172">
          <cell r="A172">
            <v>0</v>
          </cell>
          <cell r="I172" t="str">
            <v>5/2018</v>
          </cell>
          <cell r="T172">
            <v>100000</v>
          </cell>
          <cell r="U172">
            <v>80000</v>
          </cell>
          <cell r="X172">
            <v>100000</v>
          </cell>
          <cell r="Y172">
            <v>80000</v>
          </cell>
        </row>
        <row r="173">
          <cell r="A173">
            <v>0</v>
          </cell>
          <cell r="I173" t="str">
            <v>5/2018</v>
          </cell>
          <cell r="T173">
            <v>200000</v>
          </cell>
          <cell r="U173">
            <v>160000</v>
          </cell>
          <cell r="X173">
            <v>200000</v>
          </cell>
          <cell r="Y173">
            <v>160000</v>
          </cell>
        </row>
        <row r="174">
          <cell r="A174">
            <v>0</v>
          </cell>
          <cell r="I174" t="str">
            <v>5/2018</v>
          </cell>
          <cell r="T174">
            <v>80000</v>
          </cell>
          <cell r="U174">
            <v>64000</v>
          </cell>
          <cell r="X174">
            <v>80000</v>
          </cell>
          <cell r="Y174">
            <v>64000</v>
          </cell>
        </row>
        <row r="175">
          <cell r="A175">
            <v>0</v>
          </cell>
          <cell r="I175" t="str">
            <v>6/2018</v>
          </cell>
          <cell r="T175">
            <v>600000</v>
          </cell>
          <cell r="U175">
            <v>510000</v>
          </cell>
          <cell r="X175">
            <v>600000</v>
          </cell>
          <cell r="Y175">
            <v>510000</v>
          </cell>
        </row>
        <row r="176">
          <cell r="A176">
            <v>0</v>
          </cell>
          <cell r="I176" t="str">
            <v>6/2018</v>
          </cell>
          <cell r="T176">
            <v>300000</v>
          </cell>
          <cell r="U176">
            <v>255000</v>
          </cell>
          <cell r="X176">
            <v>300000</v>
          </cell>
          <cell r="Y176">
            <v>255000</v>
          </cell>
        </row>
        <row r="177">
          <cell r="A177">
            <v>0</v>
          </cell>
          <cell r="I177" t="str">
            <v>6/2018</v>
          </cell>
          <cell r="T177">
            <v>120000</v>
          </cell>
          <cell r="U177">
            <v>102000</v>
          </cell>
          <cell r="X177">
            <v>120000</v>
          </cell>
          <cell r="Y177">
            <v>102000</v>
          </cell>
        </row>
        <row r="178">
          <cell r="A178">
            <v>0</v>
          </cell>
          <cell r="I178" t="str">
            <v>5/2018</v>
          </cell>
          <cell r="T178">
            <v>400000</v>
          </cell>
          <cell r="U178">
            <v>320000</v>
          </cell>
          <cell r="X178">
            <v>400000</v>
          </cell>
          <cell r="Y178">
            <v>320000</v>
          </cell>
        </row>
        <row r="179">
          <cell r="A179">
            <v>0</v>
          </cell>
          <cell r="I179" t="str">
            <v>5/2018</v>
          </cell>
          <cell r="T179">
            <v>350000</v>
          </cell>
          <cell r="U179">
            <v>280000</v>
          </cell>
          <cell r="X179">
            <v>350000</v>
          </cell>
          <cell r="Y179">
            <v>280000</v>
          </cell>
        </row>
        <row r="180">
          <cell r="A180">
            <v>0</v>
          </cell>
          <cell r="I180" t="str">
            <v>5/2018</v>
          </cell>
          <cell r="T180">
            <v>100000</v>
          </cell>
          <cell r="U180">
            <v>80000</v>
          </cell>
          <cell r="X180">
            <v>100000</v>
          </cell>
          <cell r="Y180">
            <v>80000</v>
          </cell>
        </row>
        <row r="181">
          <cell r="A181">
            <v>0</v>
          </cell>
          <cell r="I181" t="str">
            <v>6/2018</v>
          </cell>
          <cell r="T181">
            <v>150000</v>
          </cell>
          <cell r="U181">
            <v>127500</v>
          </cell>
          <cell r="X181">
            <v>120000</v>
          </cell>
          <cell r="Y181">
            <v>102000</v>
          </cell>
        </row>
        <row r="182">
          <cell r="A182">
            <v>0</v>
          </cell>
          <cell r="I182" t="str">
            <v>5/2018</v>
          </cell>
          <cell r="T182">
            <v>300000</v>
          </cell>
          <cell r="U182">
            <v>240000</v>
          </cell>
          <cell r="X182">
            <v>300000</v>
          </cell>
          <cell r="Y182">
            <v>240000</v>
          </cell>
        </row>
        <row r="183">
          <cell r="A183">
            <v>0</v>
          </cell>
          <cell r="I183" t="str">
            <v>5/2018</v>
          </cell>
          <cell r="T183">
            <v>110000</v>
          </cell>
          <cell r="U183">
            <v>88000</v>
          </cell>
          <cell r="X183">
            <v>110000</v>
          </cell>
          <cell r="Y183">
            <v>88000</v>
          </cell>
        </row>
        <row r="184">
          <cell r="A184">
            <v>0</v>
          </cell>
          <cell r="I184" t="str">
            <v>1/2017</v>
          </cell>
          <cell r="T184">
            <v>1820000</v>
          </cell>
          <cell r="U184">
            <v>1365000</v>
          </cell>
          <cell r="X184">
            <v>1274000</v>
          </cell>
          <cell r="Y184">
            <v>955500</v>
          </cell>
        </row>
        <row r="185">
          <cell r="A185">
            <v>0</v>
          </cell>
          <cell r="I185" t="str">
            <v>1/2017</v>
          </cell>
          <cell r="T185">
            <v>120000</v>
          </cell>
          <cell r="U185">
            <v>96000</v>
          </cell>
          <cell r="X185">
            <v>120000</v>
          </cell>
          <cell r="Y185">
            <v>96000</v>
          </cell>
        </row>
        <row r="186">
          <cell r="A186">
            <v>0</v>
          </cell>
          <cell r="I186" t="str">
            <v>1/2017</v>
          </cell>
          <cell r="T186">
            <v>1040000</v>
          </cell>
          <cell r="U186">
            <v>780000</v>
          </cell>
          <cell r="X186">
            <v>1040000</v>
          </cell>
          <cell r="Y186">
            <v>780000</v>
          </cell>
        </row>
        <row r="187">
          <cell r="A187">
            <v>0</v>
          </cell>
          <cell r="I187" t="str">
            <v>6/2018</v>
          </cell>
          <cell r="T187">
            <v>150000</v>
          </cell>
          <cell r="U187">
            <v>127500</v>
          </cell>
          <cell r="X187">
            <v>150000</v>
          </cell>
          <cell r="Y187">
            <v>127500</v>
          </cell>
        </row>
        <row r="188">
          <cell r="A188">
            <v>0</v>
          </cell>
          <cell r="I188" t="str">
            <v>5/2018</v>
          </cell>
          <cell r="T188">
            <v>500000</v>
          </cell>
          <cell r="U188">
            <v>400000</v>
          </cell>
          <cell r="X188">
            <v>500000</v>
          </cell>
          <cell r="Y188">
            <v>400000</v>
          </cell>
        </row>
        <row r="189">
          <cell r="A189">
            <v>0</v>
          </cell>
          <cell r="I189" t="str">
            <v>5/2018</v>
          </cell>
          <cell r="T189">
            <v>41300</v>
          </cell>
          <cell r="U189">
            <v>33040</v>
          </cell>
          <cell r="X189">
            <v>41300</v>
          </cell>
          <cell r="Y189">
            <v>33040</v>
          </cell>
        </row>
        <row r="190">
          <cell r="A190">
            <v>0</v>
          </cell>
          <cell r="I190" t="str">
            <v>5/2018</v>
          </cell>
          <cell r="T190">
            <v>350000</v>
          </cell>
          <cell r="U190">
            <v>280000</v>
          </cell>
          <cell r="X190">
            <v>350000</v>
          </cell>
          <cell r="Y190">
            <v>280000</v>
          </cell>
        </row>
        <row r="191">
          <cell r="A191">
            <v>0</v>
          </cell>
          <cell r="I191" t="str">
            <v>6/2018</v>
          </cell>
          <cell r="T191">
            <v>150000</v>
          </cell>
          <cell r="U191">
            <v>127500</v>
          </cell>
          <cell r="X191">
            <v>150000</v>
          </cell>
          <cell r="Y191">
            <v>127500</v>
          </cell>
        </row>
        <row r="192">
          <cell r="A192">
            <v>0</v>
          </cell>
          <cell r="I192" t="str">
            <v>1/2017</v>
          </cell>
          <cell r="T192">
            <v>325950</v>
          </cell>
          <cell r="U192">
            <v>260760</v>
          </cell>
          <cell r="X192">
            <v>325950</v>
          </cell>
          <cell r="Y192">
            <v>260760</v>
          </cell>
        </row>
        <row r="193">
          <cell r="A193">
            <v>0</v>
          </cell>
          <cell r="I193" t="str">
            <v>6/2018</v>
          </cell>
          <cell r="T193">
            <v>674910</v>
          </cell>
          <cell r="U193">
            <v>573673.5</v>
          </cell>
          <cell r="X193">
            <v>674910</v>
          </cell>
          <cell r="Y193">
            <v>573673.5</v>
          </cell>
        </row>
        <row r="194">
          <cell r="A194">
            <v>51425</v>
          </cell>
          <cell r="I194" t="str">
            <v>7/2018</v>
          </cell>
          <cell r="T194">
            <v>60500</v>
          </cell>
          <cell r="U194">
            <v>51425</v>
          </cell>
          <cell r="X194"/>
          <cell r="Y194"/>
        </row>
        <row r="195">
          <cell r="A195">
            <v>122400</v>
          </cell>
          <cell r="I195" t="str">
            <v>7/2018</v>
          </cell>
          <cell r="T195">
            <v>144000</v>
          </cell>
          <cell r="U195">
            <v>122400</v>
          </cell>
          <cell r="X195"/>
          <cell r="Y195"/>
        </row>
        <row r="196">
          <cell r="A196">
            <v>67877.599999999991</v>
          </cell>
          <cell r="I196" t="str">
            <v>7/2018</v>
          </cell>
          <cell r="T196">
            <v>79856</v>
          </cell>
          <cell r="U196">
            <v>67877.600000000006</v>
          </cell>
          <cell r="X196"/>
          <cell r="Y196"/>
        </row>
        <row r="197">
          <cell r="A197">
            <v>0</v>
          </cell>
          <cell r="I197" t="str">
            <v>5/2018</v>
          </cell>
          <cell r="T197">
            <v>158670</v>
          </cell>
          <cell r="U197">
            <v>126936</v>
          </cell>
          <cell r="X197">
            <v>158670</v>
          </cell>
          <cell r="Y197">
            <v>126936</v>
          </cell>
        </row>
        <row r="198">
          <cell r="A198">
            <v>0</v>
          </cell>
          <cell r="I198" t="str">
            <v>5/2018</v>
          </cell>
          <cell r="T198">
            <v>500000</v>
          </cell>
          <cell r="U198">
            <v>400000</v>
          </cell>
          <cell r="X198">
            <v>500000</v>
          </cell>
          <cell r="Y198">
            <v>400000</v>
          </cell>
        </row>
        <row r="199">
          <cell r="A199">
            <v>0</v>
          </cell>
          <cell r="I199" t="str">
            <v>6/2018</v>
          </cell>
          <cell r="T199">
            <v>30000</v>
          </cell>
          <cell r="U199">
            <v>25500</v>
          </cell>
          <cell r="X199">
            <v>30000</v>
          </cell>
          <cell r="Y199">
            <v>25500</v>
          </cell>
        </row>
        <row r="200">
          <cell r="A200">
            <v>0</v>
          </cell>
          <cell r="I200" t="str">
            <v>6/2018</v>
          </cell>
          <cell r="T200">
            <v>280000</v>
          </cell>
          <cell r="U200">
            <v>238000</v>
          </cell>
          <cell r="X200">
            <v>280000</v>
          </cell>
          <cell r="Y200">
            <v>238000</v>
          </cell>
        </row>
        <row r="201">
          <cell r="A201">
            <v>0</v>
          </cell>
          <cell r="I201" t="str">
            <v>5/2018</v>
          </cell>
          <cell r="T201">
            <v>140000</v>
          </cell>
          <cell r="U201">
            <v>112000</v>
          </cell>
          <cell r="X201">
            <v>140000</v>
          </cell>
          <cell r="Y201">
            <v>112000</v>
          </cell>
        </row>
        <row r="202">
          <cell r="A202">
            <v>0</v>
          </cell>
          <cell r="I202" t="str">
            <v>1/2017</v>
          </cell>
          <cell r="T202">
            <v>212000</v>
          </cell>
          <cell r="U202">
            <v>169600</v>
          </cell>
          <cell r="X202">
            <v>212000</v>
          </cell>
          <cell r="Y202">
            <v>169600</v>
          </cell>
        </row>
        <row r="203">
          <cell r="A203">
            <v>0</v>
          </cell>
          <cell r="I203" t="str">
            <v>6/2018</v>
          </cell>
          <cell r="T203">
            <v>769900</v>
          </cell>
          <cell r="U203">
            <v>654415</v>
          </cell>
          <cell r="X203">
            <v>769900</v>
          </cell>
          <cell r="Y203">
            <v>654415</v>
          </cell>
        </row>
        <row r="204">
          <cell r="A204">
            <v>0</v>
          </cell>
          <cell r="I204" t="str">
            <v>5/2018</v>
          </cell>
          <cell r="T204">
            <v>110000</v>
          </cell>
          <cell r="U204">
            <v>88000</v>
          </cell>
          <cell r="X204">
            <v>110000</v>
          </cell>
          <cell r="Y204">
            <v>88000</v>
          </cell>
        </row>
        <row r="205">
          <cell r="A205">
            <v>424250.27595238813</v>
          </cell>
          <cell r="I205" t="str">
            <v>7/2018</v>
          </cell>
          <cell r="T205">
            <v>499952.1</v>
          </cell>
          <cell r="U205">
            <v>424959.29</v>
          </cell>
          <cell r="X205"/>
          <cell r="Y205"/>
        </row>
        <row r="206">
          <cell r="A206">
            <v>0</v>
          </cell>
          <cell r="I206" t="str">
            <v>6/2018</v>
          </cell>
          <cell r="T206">
            <v>105000</v>
          </cell>
          <cell r="U206">
            <v>89250</v>
          </cell>
          <cell r="X206">
            <v>104999.99</v>
          </cell>
          <cell r="Y206">
            <v>89249.99</v>
          </cell>
        </row>
        <row r="207">
          <cell r="A207">
            <v>0</v>
          </cell>
          <cell r="I207" t="str">
            <v>1/2017</v>
          </cell>
          <cell r="T207">
            <v>110000</v>
          </cell>
          <cell r="U207">
            <v>88000</v>
          </cell>
          <cell r="X207">
            <v>110000</v>
          </cell>
          <cell r="Y207">
            <v>88000</v>
          </cell>
        </row>
        <row r="208">
          <cell r="A208">
            <v>0</v>
          </cell>
          <cell r="I208" t="str">
            <v>6/2018</v>
          </cell>
          <cell r="T208">
            <v>350000</v>
          </cell>
          <cell r="U208">
            <v>297500</v>
          </cell>
          <cell r="X208">
            <v>350000</v>
          </cell>
          <cell r="Y208">
            <v>297500</v>
          </cell>
        </row>
        <row r="209">
          <cell r="A209">
            <v>0</v>
          </cell>
          <cell r="I209" t="str">
            <v>3/2018</v>
          </cell>
          <cell r="T209">
            <v>400000</v>
          </cell>
          <cell r="U209">
            <v>340000</v>
          </cell>
          <cell r="X209">
            <v>400000</v>
          </cell>
          <cell r="Y209">
            <v>340000</v>
          </cell>
        </row>
        <row r="210">
          <cell r="A210">
            <v>0</v>
          </cell>
          <cell r="I210" t="str">
            <v>6/2018</v>
          </cell>
          <cell r="T210">
            <v>400000</v>
          </cell>
          <cell r="U210">
            <v>340000</v>
          </cell>
          <cell r="X210">
            <v>400000</v>
          </cell>
          <cell r="Y210">
            <v>340000</v>
          </cell>
        </row>
        <row r="211">
          <cell r="A211">
            <v>0</v>
          </cell>
          <cell r="I211" t="str">
            <v>6/2018</v>
          </cell>
          <cell r="T211">
            <v>397914.82</v>
          </cell>
          <cell r="U211">
            <v>338227.6</v>
          </cell>
          <cell r="X211">
            <v>397914.82</v>
          </cell>
          <cell r="Y211">
            <v>338227.6</v>
          </cell>
        </row>
        <row r="212">
          <cell r="A212">
            <v>0</v>
          </cell>
          <cell r="I212" t="str">
            <v>5/2018</v>
          </cell>
          <cell r="T212">
            <v>163000</v>
          </cell>
          <cell r="U212">
            <v>130400</v>
          </cell>
          <cell r="X212">
            <v>163000</v>
          </cell>
          <cell r="Y212">
            <v>130400</v>
          </cell>
        </row>
        <row r="213">
          <cell r="A213">
            <v>0</v>
          </cell>
          <cell r="I213" t="str">
            <v>1/2017</v>
          </cell>
          <cell r="T213">
            <v>80000</v>
          </cell>
          <cell r="U213">
            <v>64000</v>
          </cell>
          <cell r="X213">
            <v>80000</v>
          </cell>
          <cell r="Y213">
            <v>64000</v>
          </cell>
        </row>
        <row r="214">
          <cell r="A214">
            <v>0</v>
          </cell>
          <cell r="I214" t="str">
            <v>5/2018</v>
          </cell>
          <cell r="T214">
            <v>150000</v>
          </cell>
          <cell r="U214">
            <v>120000</v>
          </cell>
          <cell r="X214">
            <v>150000</v>
          </cell>
          <cell r="Y214">
            <v>120000</v>
          </cell>
        </row>
        <row r="215">
          <cell r="A215">
            <v>0</v>
          </cell>
          <cell r="I215" t="str">
            <v>1/2017</v>
          </cell>
          <cell r="T215">
            <v>620000</v>
          </cell>
          <cell r="U215">
            <v>496000</v>
          </cell>
          <cell r="X215">
            <v>620000</v>
          </cell>
          <cell r="Y215">
            <v>496000</v>
          </cell>
        </row>
        <row r="216">
          <cell r="A216">
            <v>0</v>
          </cell>
          <cell r="I216" t="str">
            <v>1/2017</v>
          </cell>
          <cell r="T216">
            <v>150000</v>
          </cell>
          <cell r="U216">
            <v>120000</v>
          </cell>
          <cell r="X216">
            <v>150000</v>
          </cell>
          <cell r="Y216">
            <v>120000</v>
          </cell>
        </row>
        <row r="217">
          <cell r="A217">
            <v>0</v>
          </cell>
          <cell r="I217" t="str">
            <v>5/2018</v>
          </cell>
          <cell r="T217">
            <v>101000</v>
          </cell>
          <cell r="U217">
            <v>80800</v>
          </cell>
          <cell r="X217">
            <v>101000</v>
          </cell>
          <cell r="Y217">
            <v>80800</v>
          </cell>
        </row>
        <row r="218">
          <cell r="A218">
            <v>0</v>
          </cell>
          <cell r="I218" t="str">
            <v>1/2017</v>
          </cell>
          <cell r="T218">
            <v>1332000</v>
          </cell>
          <cell r="U218">
            <v>999000</v>
          </cell>
          <cell r="X218">
            <v>1091985.99</v>
          </cell>
          <cell r="Y218">
            <v>818989.49</v>
          </cell>
        </row>
        <row r="219">
          <cell r="A219">
            <v>0</v>
          </cell>
          <cell r="I219" t="str">
            <v>1/2017</v>
          </cell>
          <cell r="T219">
            <v>94800</v>
          </cell>
          <cell r="U219">
            <v>75840</v>
          </cell>
          <cell r="X219">
            <v>94800</v>
          </cell>
          <cell r="Y219">
            <v>75840</v>
          </cell>
        </row>
        <row r="220">
          <cell r="A220">
            <v>0</v>
          </cell>
          <cell r="I220" t="str">
            <v>6/2018</v>
          </cell>
          <cell r="T220">
            <v>800000</v>
          </cell>
          <cell r="U220">
            <v>680000</v>
          </cell>
          <cell r="X220">
            <v>800000</v>
          </cell>
          <cell r="Y220">
            <v>680000</v>
          </cell>
        </row>
        <row r="221">
          <cell r="A221">
            <v>0</v>
          </cell>
          <cell r="I221" t="str">
            <v>6/2018</v>
          </cell>
          <cell r="T221">
            <v>200000</v>
          </cell>
          <cell r="U221">
            <v>170000</v>
          </cell>
          <cell r="X221">
            <v>200000</v>
          </cell>
          <cell r="Y221">
            <v>170000</v>
          </cell>
        </row>
        <row r="222">
          <cell r="A222">
            <v>0</v>
          </cell>
          <cell r="I222" t="str">
            <v>5/2018</v>
          </cell>
          <cell r="T222">
            <v>270000</v>
          </cell>
          <cell r="U222">
            <v>216000</v>
          </cell>
          <cell r="X222">
            <v>270000</v>
          </cell>
          <cell r="Y222">
            <v>216000</v>
          </cell>
        </row>
        <row r="223">
          <cell r="A223">
            <v>0</v>
          </cell>
          <cell r="I223" t="str">
            <v>5/2018</v>
          </cell>
          <cell r="T223">
            <v>100000</v>
          </cell>
          <cell r="U223">
            <v>80000</v>
          </cell>
          <cell r="X223">
            <v>100000</v>
          </cell>
          <cell r="Y223">
            <v>80000</v>
          </cell>
        </row>
        <row r="224">
          <cell r="A224">
            <v>0</v>
          </cell>
          <cell r="I224" t="str">
            <v>5/2018</v>
          </cell>
          <cell r="T224">
            <v>510000</v>
          </cell>
          <cell r="U224">
            <v>408000</v>
          </cell>
          <cell r="X224">
            <v>510000</v>
          </cell>
          <cell r="Y224">
            <v>408000</v>
          </cell>
        </row>
        <row r="225">
          <cell r="A225">
            <v>0</v>
          </cell>
          <cell r="I225" t="str">
            <v>1/2017</v>
          </cell>
          <cell r="T225">
            <v>97000</v>
          </cell>
          <cell r="U225">
            <v>77600</v>
          </cell>
          <cell r="X225">
            <v>97000</v>
          </cell>
          <cell r="Y225">
            <v>77600</v>
          </cell>
        </row>
        <row r="226">
          <cell r="A226">
            <v>0</v>
          </cell>
          <cell r="I226" t="str">
            <v>6/2018</v>
          </cell>
          <cell r="T226">
            <v>300000</v>
          </cell>
          <cell r="U226">
            <v>255000</v>
          </cell>
          <cell r="X226">
            <v>300000</v>
          </cell>
          <cell r="Y226">
            <v>255000</v>
          </cell>
        </row>
        <row r="227">
          <cell r="A227">
            <v>0</v>
          </cell>
          <cell r="I227" t="str">
            <v>3/2018</v>
          </cell>
          <cell r="T227">
            <v>50000</v>
          </cell>
          <cell r="U227">
            <v>42500</v>
          </cell>
          <cell r="X227">
            <v>50000</v>
          </cell>
          <cell r="Y227">
            <v>42500</v>
          </cell>
        </row>
        <row r="228">
          <cell r="A228">
            <v>0</v>
          </cell>
          <cell r="I228" t="str">
            <v>5/2018</v>
          </cell>
          <cell r="T228">
            <v>50000</v>
          </cell>
          <cell r="U228">
            <v>40000</v>
          </cell>
          <cell r="X228">
            <v>50000</v>
          </cell>
          <cell r="Y228">
            <v>40000</v>
          </cell>
        </row>
        <row r="229">
          <cell r="A229">
            <v>0</v>
          </cell>
          <cell r="I229" t="str">
            <v>6/2018</v>
          </cell>
          <cell r="T229">
            <v>80000</v>
          </cell>
          <cell r="U229">
            <v>68000</v>
          </cell>
          <cell r="X229">
            <v>80000</v>
          </cell>
          <cell r="Y229">
            <v>68000</v>
          </cell>
        </row>
        <row r="230">
          <cell r="A230">
            <v>0</v>
          </cell>
          <cell r="I230" t="str">
            <v>6/2018</v>
          </cell>
          <cell r="T230">
            <v>160000</v>
          </cell>
          <cell r="U230">
            <v>136000</v>
          </cell>
          <cell r="X230">
            <v>160000</v>
          </cell>
          <cell r="Y230">
            <v>136000</v>
          </cell>
        </row>
        <row r="231">
          <cell r="A231">
            <v>0</v>
          </cell>
          <cell r="I231" t="str">
            <v>6/2018</v>
          </cell>
          <cell r="T231">
            <v>500000</v>
          </cell>
          <cell r="U231">
            <v>425000</v>
          </cell>
          <cell r="X231">
            <v>500000</v>
          </cell>
          <cell r="Y231">
            <v>425000</v>
          </cell>
        </row>
        <row r="232">
          <cell r="A232">
            <v>0</v>
          </cell>
          <cell r="I232" t="str">
            <v>6/2018</v>
          </cell>
          <cell r="T232">
            <v>600000</v>
          </cell>
          <cell r="U232">
            <v>510000</v>
          </cell>
          <cell r="X232">
            <v>600000</v>
          </cell>
          <cell r="Y232">
            <v>510000</v>
          </cell>
        </row>
        <row r="233">
          <cell r="A233">
            <v>35730.931499050719</v>
          </cell>
          <cell r="I233" t="str">
            <v>7/2018</v>
          </cell>
          <cell r="T233">
            <v>42036.39</v>
          </cell>
          <cell r="U233">
            <v>35730.93</v>
          </cell>
          <cell r="X233"/>
          <cell r="Y233"/>
        </row>
        <row r="234">
          <cell r="A234">
            <v>0</v>
          </cell>
          <cell r="I234" t="str">
            <v>6/2018</v>
          </cell>
          <cell r="T234">
            <v>277181.3</v>
          </cell>
          <cell r="U234">
            <v>235604.11</v>
          </cell>
          <cell r="X234">
            <v>277181.3</v>
          </cell>
          <cell r="Y234">
            <v>235604.1</v>
          </cell>
        </row>
        <row r="235">
          <cell r="A235">
            <v>0</v>
          </cell>
          <cell r="I235" t="str">
            <v>6/2018</v>
          </cell>
          <cell r="T235">
            <v>40000</v>
          </cell>
          <cell r="U235">
            <v>34000</v>
          </cell>
          <cell r="X235">
            <v>40000</v>
          </cell>
          <cell r="Y235">
            <v>34000</v>
          </cell>
        </row>
        <row r="236">
          <cell r="A236">
            <v>0</v>
          </cell>
          <cell r="I236" t="str">
            <v>6/2018</v>
          </cell>
          <cell r="T236">
            <v>220000</v>
          </cell>
          <cell r="U236">
            <v>187000</v>
          </cell>
          <cell r="X236">
            <v>220000</v>
          </cell>
          <cell r="Y236">
            <v>187000</v>
          </cell>
        </row>
        <row r="237">
          <cell r="A237">
            <v>0</v>
          </cell>
          <cell r="I237" t="str">
            <v>5/2018</v>
          </cell>
          <cell r="T237">
            <v>60000</v>
          </cell>
          <cell r="U237">
            <v>48000</v>
          </cell>
          <cell r="X237">
            <v>60000</v>
          </cell>
          <cell r="Y237">
            <v>48000</v>
          </cell>
        </row>
        <row r="238">
          <cell r="A238">
            <v>0</v>
          </cell>
          <cell r="I238" t="str">
            <v>5/2018</v>
          </cell>
          <cell r="T238">
            <v>200000</v>
          </cell>
          <cell r="U238">
            <v>160000</v>
          </cell>
          <cell r="X238">
            <v>200000</v>
          </cell>
          <cell r="Y238">
            <v>160000</v>
          </cell>
        </row>
        <row r="239">
          <cell r="A239">
            <v>0</v>
          </cell>
          <cell r="I239" t="str">
            <v>6/2018</v>
          </cell>
          <cell r="T239">
            <v>1800000</v>
          </cell>
          <cell r="U239">
            <v>1350000</v>
          </cell>
          <cell r="X239">
            <v>1440000</v>
          </cell>
          <cell r="Y239">
            <v>1080000</v>
          </cell>
        </row>
        <row r="240">
          <cell r="A240">
            <v>0</v>
          </cell>
          <cell r="I240" t="str">
            <v>5/2018</v>
          </cell>
          <cell r="T240">
            <v>100000</v>
          </cell>
          <cell r="U240">
            <v>80000</v>
          </cell>
          <cell r="X240">
            <v>100000</v>
          </cell>
          <cell r="Y240">
            <v>80000</v>
          </cell>
        </row>
        <row r="241">
          <cell r="A241">
            <v>0</v>
          </cell>
          <cell r="I241" t="str">
            <v>1/2017</v>
          </cell>
          <cell r="T241">
            <v>2000000</v>
          </cell>
          <cell r="U241">
            <v>1500000</v>
          </cell>
          <cell r="X241">
            <v>2000000</v>
          </cell>
          <cell r="Y241">
            <v>1500000</v>
          </cell>
        </row>
        <row r="242">
          <cell r="A242">
            <v>0</v>
          </cell>
          <cell r="I242" t="str">
            <v>1/2017</v>
          </cell>
          <cell r="T242">
            <v>117500</v>
          </cell>
          <cell r="U242">
            <v>94000</v>
          </cell>
          <cell r="X242">
            <v>117500</v>
          </cell>
          <cell r="Y242">
            <v>94000</v>
          </cell>
        </row>
        <row r="243">
          <cell r="A243">
            <v>0</v>
          </cell>
          <cell r="I243" t="str">
            <v>1/2017</v>
          </cell>
          <cell r="T243">
            <v>299000</v>
          </cell>
          <cell r="U243">
            <v>239200</v>
          </cell>
          <cell r="X243">
            <v>299000</v>
          </cell>
          <cell r="Y243">
            <v>239200</v>
          </cell>
        </row>
        <row r="244">
          <cell r="A244">
            <v>0</v>
          </cell>
          <cell r="I244" t="str">
            <v>6/2018</v>
          </cell>
          <cell r="T244">
            <v>432440</v>
          </cell>
          <cell r="U244">
            <v>367574</v>
          </cell>
          <cell r="X244">
            <v>432440</v>
          </cell>
          <cell r="Y244">
            <v>367574</v>
          </cell>
        </row>
        <row r="245">
          <cell r="A245">
            <v>0</v>
          </cell>
          <cell r="I245" t="str">
            <v>6/2018</v>
          </cell>
          <cell r="T245">
            <v>150000</v>
          </cell>
          <cell r="U245">
            <v>127500</v>
          </cell>
          <cell r="X245">
            <v>150000</v>
          </cell>
          <cell r="Y245">
            <v>127500</v>
          </cell>
        </row>
        <row r="246">
          <cell r="A246">
            <v>0</v>
          </cell>
          <cell r="I246" t="str">
            <v>1/2017</v>
          </cell>
          <cell r="T246">
            <v>90000</v>
          </cell>
          <cell r="U246">
            <v>72000</v>
          </cell>
          <cell r="X246">
            <v>90000</v>
          </cell>
          <cell r="Y246">
            <v>72000</v>
          </cell>
        </row>
        <row r="247">
          <cell r="A247">
            <v>0</v>
          </cell>
          <cell r="I247" t="str">
            <v>1/2017</v>
          </cell>
          <cell r="T247">
            <v>114000</v>
          </cell>
          <cell r="U247">
            <v>91200</v>
          </cell>
          <cell r="X247">
            <v>114000</v>
          </cell>
          <cell r="Y247">
            <v>91200</v>
          </cell>
        </row>
        <row r="248">
          <cell r="A248">
            <v>0</v>
          </cell>
          <cell r="I248" t="str">
            <v>6/2018</v>
          </cell>
          <cell r="T248">
            <v>700000</v>
          </cell>
          <cell r="U248">
            <v>595000</v>
          </cell>
          <cell r="X248">
            <v>700000</v>
          </cell>
          <cell r="Y248">
            <v>595000</v>
          </cell>
        </row>
        <row r="249">
          <cell r="A249">
            <v>23799.999999524</v>
          </cell>
          <cell r="I249" t="str">
            <v>7/2018</v>
          </cell>
          <cell r="T249">
            <v>28000</v>
          </cell>
          <cell r="U249">
            <v>23800</v>
          </cell>
          <cell r="X249"/>
          <cell r="Y249"/>
        </row>
        <row r="250">
          <cell r="A250">
            <v>0</v>
          </cell>
          <cell r="I250" t="str">
            <v>3/2018</v>
          </cell>
          <cell r="T250">
            <v>300000</v>
          </cell>
          <cell r="U250">
            <v>255000</v>
          </cell>
          <cell r="X250">
            <v>300000</v>
          </cell>
          <cell r="Y250">
            <v>255000</v>
          </cell>
        </row>
        <row r="251">
          <cell r="A251">
            <v>0</v>
          </cell>
          <cell r="I251" t="str">
            <v>3/2018</v>
          </cell>
          <cell r="T251">
            <v>600000</v>
          </cell>
          <cell r="U251">
            <v>510000</v>
          </cell>
          <cell r="X251">
            <v>600000</v>
          </cell>
          <cell r="Y251">
            <v>510000</v>
          </cell>
        </row>
        <row r="252">
          <cell r="A252">
            <v>0</v>
          </cell>
          <cell r="I252" t="str">
            <v>6/2018</v>
          </cell>
          <cell r="T252">
            <v>350000</v>
          </cell>
          <cell r="U252">
            <v>297500</v>
          </cell>
          <cell r="X252">
            <v>350000</v>
          </cell>
          <cell r="Y252">
            <v>297500.01</v>
          </cell>
        </row>
        <row r="253">
          <cell r="A253">
            <v>0</v>
          </cell>
          <cell r="I253" t="str">
            <v>6/2018</v>
          </cell>
          <cell r="T253">
            <v>700000</v>
          </cell>
          <cell r="U253">
            <v>595000</v>
          </cell>
          <cell r="X253">
            <v>700000</v>
          </cell>
          <cell r="Y253">
            <v>595000</v>
          </cell>
        </row>
        <row r="254">
          <cell r="A254">
            <v>0</v>
          </cell>
          <cell r="I254" t="str">
            <v>5/2018</v>
          </cell>
          <cell r="T254">
            <v>100000</v>
          </cell>
          <cell r="U254">
            <v>80000</v>
          </cell>
          <cell r="X254">
            <v>100000</v>
          </cell>
          <cell r="Y254">
            <v>80000</v>
          </cell>
        </row>
        <row r="255">
          <cell r="A255">
            <v>0</v>
          </cell>
          <cell r="I255" t="str">
            <v>5/2018</v>
          </cell>
          <cell r="T255">
            <v>160000</v>
          </cell>
          <cell r="U255">
            <v>128000</v>
          </cell>
          <cell r="X255">
            <v>160000</v>
          </cell>
          <cell r="Y255">
            <v>128000</v>
          </cell>
        </row>
        <row r="256">
          <cell r="A256">
            <v>0</v>
          </cell>
          <cell r="I256" t="str">
            <v>3/2018</v>
          </cell>
          <cell r="T256">
            <v>70600</v>
          </cell>
          <cell r="U256">
            <v>60010</v>
          </cell>
          <cell r="X256">
            <v>70600</v>
          </cell>
          <cell r="Y256">
            <v>60010</v>
          </cell>
        </row>
        <row r="257">
          <cell r="A257">
            <v>0</v>
          </cell>
          <cell r="I257" t="str">
            <v>3/2018</v>
          </cell>
          <cell r="T257">
            <v>349978.05</v>
          </cell>
          <cell r="U257">
            <v>297481.34000000003</v>
          </cell>
          <cell r="X257">
            <v>349978.05</v>
          </cell>
          <cell r="Y257">
            <v>297481.34000000003</v>
          </cell>
        </row>
        <row r="258">
          <cell r="A258">
            <v>0</v>
          </cell>
          <cell r="I258" t="str">
            <v>3/2018</v>
          </cell>
          <cell r="T258">
            <v>13600</v>
          </cell>
          <cell r="U258">
            <v>11560</v>
          </cell>
          <cell r="X258">
            <v>13600</v>
          </cell>
          <cell r="Y258">
            <v>11560</v>
          </cell>
        </row>
        <row r="259">
          <cell r="A259">
            <v>0</v>
          </cell>
          <cell r="I259" t="str">
            <v>1/2017</v>
          </cell>
          <cell r="T259">
            <v>102000</v>
          </cell>
          <cell r="U259">
            <v>81600</v>
          </cell>
          <cell r="X259">
            <v>102000</v>
          </cell>
          <cell r="Y259">
            <v>81600</v>
          </cell>
        </row>
        <row r="260">
          <cell r="A260">
            <v>0</v>
          </cell>
          <cell r="I260" t="str">
            <v>3/2018</v>
          </cell>
          <cell r="T260">
            <v>600000</v>
          </cell>
          <cell r="U260">
            <v>510000</v>
          </cell>
          <cell r="X260">
            <v>600000</v>
          </cell>
          <cell r="Y260">
            <v>510000</v>
          </cell>
        </row>
        <row r="261">
          <cell r="A261">
            <v>0</v>
          </cell>
          <cell r="I261" t="str">
            <v>5/2018</v>
          </cell>
          <cell r="T261">
            <v>80000</v>
          </cell>
          <cell r="U261">
            <v>64000</v>
          </cell>
          <cell r="X261">
            <v>80000</v>
          </cell>
          <cell r="Y261">
            <v>64000</v>
          </cell>
        </row>
        <row r="262">
          <cell r="A262">
            <v>0</v>
          </cell>
          <cell r="I262" t="str">
            <v>3/2018</v>
          </cell>
          <cell r="T262">
            <v>200000</v>
          </cell>
          <cell r="U262">
            <v>170000</v>
          </cell>
          <cell r="X262">
            <v>200000</v>
          </cell>
          <cell r="Y262">
            <v>170000</v>
          </cell>
        </row>
        <row r="263">
          <cell r="A263">
            <v>0</v>
          </cell>
          <cell r="I263" t="str">
            <v>5/2018</v>
          </cell>
          <cell r="T263">
            <v>200000</v>
          </cell>
          <cell r="U263">
            <v>160000</v>
          </cell>
          <cell r="X263">
            <v>200000</v>
          </cell>
          <cell r="Y263">
            <v>160000</v>
          </cell>
        </row>
        <row r="264">
          <cell r="A264">
            <v>0</v>
          </cell>
          <cell r="I264" t="str">
            <v>3/2018</v>
          </cell>
          <cell r="T264">
            <v>200000</v>
          </cell>
          <cell r="U264">
            <v>170000</v>
          </cell>
          <cell r="X264">
            <v>200000</v>
          </cell>
          <cell r="Y264">
            <v>170000</v>
          </cell>
        </row>
        <row r="265">
          <cell r="A265">
            <v>0</v>
          </cell>
          <cell r="I265" t="str">
            <v>3/2018</v>
          </cell>
          <cell r="T265">
            <v>199260</v>
          </cell>
          <cell r="U265">
            <v>169371</v>
          </cell>
          <cell r="X265">
            <v>199260</v>
          </cell>
          <cell r="Y265">
            <v>169371</v>
          </cell>
        </row>
        <row r="266">
          <cell r="A266">
            <v>0</v>
          </cell>
          <cell r="I266" t="str">
            <v>3/2018</v>
          </cell>
          <cell r="T266">
            <v>180000</v>
          </cell>
          <cell r="U266">
            <v>153000</v>
          </cell>
          <cell r="X266">
            <v>180000</v>
          </cell>
          <cell r="Y266">
            <v>153000</v>
          </cell>
        </row>
        <row r="267">
          <cell r="A267">
            <v>0</v>
          </cell>
          <cell r="I267" t="str">
            <v>1/2017</v>
          </cell>
          <cell r="T267">
            <v>94000</v>
          </cell>
          <cell r="U267">
            <v>75200</v>
          </cell>
          <cell r="X267">
            <v>94000</v>
          </cell>
          <cell r="Y267">
            <v>75200</v>
          </cell>
        </row>
        <row r="268">
          <cell r="A268">
            <v>0</v>
          </cell>
          <cell r="I268" t="str">
            <v>3/2018</v>
          </cell>
          <cell r="T268">
            <v>285000</v>
          </cell>
          <cell r="U268">
            <v>242250</v>
          </cell>
          <cell r="X268">
            <v>285000</v>
          </cell>
          <cell r="Y268">
            <v>242250</v>
          </cell>
        </row>
        <row r="269">
          <cell r="A269">
            <v>0</v>
          </cell>
          <cell r="I269" t="str">
            <v>5/2018</v>
          </cell>
          <cell r="T269">
            <v>700000</v>
          </cell>
          <cell r="U269">
            <v>560000</v>
          </cell>
          <cell r="X269">
            <v>700000</v>
          </cell>
          <cell r="Y269">
            <v>560000</v>
          </cell>
        </row>
        <row r="270">
          <cell r="A270">
            <v>0</v>
          </cell>
          <cell r="I270" t="str">
            <v>1/2017</v>
          </cell>
          <cell r="T270">
            <v>197000</v>
          </cell>
          <cell r="U270">
            <v>157600</v>
          </cell>
          <cell r="X270">
            <v>197000</v>
          </cell>
          <cell r="Y270">
            <v>157600</v>
          </cell>
        </row>
        <row r="271">
          <cell r="A271">
            <v>0</v>
          </cell>
          <cell r="I271" t="str">
            <v>3/2018</v>
          </cell>
          <cell r="T271">
            <v>147600</v>
          </cell>
          <cell r="U271">
            <v>125460</v>
          </cell>
          <cell r="X271">
            <v>147600</v>
          </cell>
          <cell r="Y271">
            <v>125460</v>
          </cell>
        </row>
        <row r="272">
          <cell r="A272">
            <v>123527.94999752943</v>
          </cell>
          <cell r="I272" t="str">
            <v>7/2018</v>
          </cell>
          <cell r="T272">
            <v>145327</v>
          </cell>
          <cell r="U272">
            <v>123527.95</v>
          </cell>
          <cell r="X272"/>
          <cell r="Y272"/>
        </row>
        <row r="273">
          <cell r="A273">
            <v>0</v>
          </cell>
          <cell r="I273" t="str">
            <v>1/2017</v>
          </cell>
          <cell r="T273">
            <v>2000000</v>
          </cell>
          <cell r="U273">
            <v>1500000</v>
          </cell>
          <cell r="X273">
            <v>2000000</v>
          </cell>
          <cell r="Y273">
            <v>1500000</v>
          </cell>
        </row>
        <row r="274">
          <cell r="A274">
            <v>0</v>
          </cell>
          <cell r="I274" t="str">
            <v>5/2018</v>
          </cell>
          <cell r="T274">
            <v>70000</v>
          </cell>
          <cell r="U274">
            <v>56000</v>
          </cell>
          <cell r="X274">
            <v>70000</v>
          </cell>
          <cell r="Y274">
            <v>56000</v>
          </cell>
        </row>
        <row r="275">
          <cell r="A275">
            <v>0</v>
          </cell>
          <cell r="I275" t="str">
            <v>3/2018</v>
          </cell>
          <cell r="T275">
            <v>500000</v>
          </cell>
          <cell r="U275">
            <v>425000</v>
          </cell>
          <cell r="X275">
            <v>400000</v>
          </cell>
          <cell r="Y275">
            <v>340000</v>
          </cell>
        </row>
        <row r="276">
          <cell r="A276">
            <v>0</v>
          </cell>
          <cell r="I276" t="str">
            <v>1/2017</v>
          </cell>
          <cell r="T276">
            <v>1500000</v>
          </cell>
          <cell r="U276">
            <v>1125000</v>
          </cell>
          <cell r="X276">
            <v>700000</v>
          </cell>
          <cell r="Y276">
            <v>525000</v>
          </cell>
        </row>
        <row r="277">
          <cell r="A277">
            <v>0</v>
          </cell>
          <cell r="I277" t="str">
            <v>3/2018</v>
          </cell>
          <cell r="T277">
            <v>25355.05</v>
          </cell>
          <cell r="U277">
            <v>21551.79</v>
          </cell>
          <cell r="X277">
            <v>25355.05</v>
          </cell>
          <cell r="Y277">
            <v>21551.79</v>
          </cell>
        </row>
        <row r="278">
          <cell r="A278">
            <v>0</v>
          </cell>
          <cell r="I278" t="str">
            <v>3/2018</v>
          </cell>
          <cell r="T278">
            <v>187636.81</v>
          </cell>
          <cell r="U278">
            <v>159491.29</v>
          </cell>
          <cell r="X278">
            <v>187636.81</v>
          </cell>
          <cell r="Y278">
            <v>159491.28</v>
          </cell>
        </row>
        <row r="279">
          <cell r="A279">
            <v>0</v>
          </cell>
          <cell r="I279" t="str">
            <v>5/2018</v>
          </cell>
          <cell r="T279">
            <v>100000</v>
          </cell>
          <cell r="U279">
            <v>80000</v>
          </cell>
          <cell r="X279">
            <v>100000</v>
          </cell>
          <cell r="Y279">
            <v>80000</v>
          </cell>
        </row>
        <row r="280">
          <cell r="A280">
            <v>0</v>
          </cell>
          <cell r="I280" t="str">
            <v>5/2018</v>
          </cell>
          <cell r="T280">
            <v>150000</v>
          </cell>
          <cell r="U280">
            <v>120000</v>
          </cell>
          <cell r="X280">
            <v>150000</v>
          </cell>
          <cell r="Y280">
            <v>120000</v>
          </cell>
        </row>
        <row r="281">
          <cell r="A281">
            <v>0</v>
          </cell>
          <cell r="I281" t="str">
            <v>3/2018</v>
          </cell>
          <cell r="T281">
            <v>200000</v>
          </cell>
          <cell r="U281">
            <v>170000</v>
          </cell>
          <cell r="X281">
            <v>200000</v>
          </cell>
          <cell r="Y281">
            <v>170000</v>
          </cell>
        </row>
        <row r="282">
          <cell r="A282">
            <v>0</v>
          </cell>
          <cell r="I282" t="str">
            <v>5/2018</v>
          </cell>
          <cell r="T282">
            <v>700000</v>
          </cell>
          <cell r="U282">
            <v>560000</v>
          </cell>
          <cell r="X282">
            <v>700000</v>
          </cell>
          <cell r="Y282">
            <v>560000</v>
          </cell>
        </row>
        <row r="283">
          <cell r="A283">
            <v>0</v>
          </cell>
          <cell r="I283" t="str">
            <v>3/2018</v>
          </cell>
          <cell r="T283">
            <v>1000000</v>
          </cell>
          <cell r="U283">
            <v>850000</v>
          </cell>
          <cell r="X283">
            <v>1000000</v>
          </cell>
          <cell r="Y283">
            <v>850000</v>
          </cell>
        </row>
        <row r="284">
          <cell r="A284">
            <v>0</v>
          </cell>
          <cell r="I284" t="str">
            <v>3/2018</v>
          </cell>
          <cell r="T284">
            <v>40000</v>
          </cell>
          <cell r="U284">
            <v>34000</v>
          </cell>
          <cell r="X284">
            <v>40000</v>
          </cell>
          <cell r="Y284">
            <v>34000</v>
          </cell>
        </row>
        <row r="285">
          <cell r="A285">
            <v>0</v>
          </cell>
          <cell r="I285" t="str">
            <v>3/2018</v>
          </cell>
          <cell r="T285">
            <v>105000</v>
          </cell>
          <cell r="U285">
            <v>89250</v>
          </cell>
          <cell r="X285">
            <v>105000</v>
          </cell>
          <cell r="Y285">
            <v>89250</v>
          </cell>
        </row>
        <row r="286">
          <cell r="A286">
            <v>0</v>
          </cell>
          <cell r="I286" t="str">
            <v>3/2018</v>
          </cell>
          <cell r="T286">
            <v>70000</v>
          </cell>
          <cell r="U286">
            <v>59500</v>
          </cell>
          <cell r="X286">
            <v>70000</v>
          </cell>
          <cell r="Y286">
            <v>59500</v>
          </cell>
        </row>
        <row r="287">
          <cell r="A287">
            <v>0</v>
          </cell>
          <cell r="I287" t="str">
            <v>3/2018</v>
          </cell>
          <cell r="T287">
            <v>200000</v>
          </cell>
          <cell r="U287">
            <v>170000</v>
          </cell>
          <cell r="X287">
            <v>200000</v>
          </cell>
          <cell r="Y287">
            <v>170000</v>
          </cell>
        </row>
        <row r="288">
          <cell r="A288">
            <v>0</v>
          </cell>
          <cell r="I288" t="str">
            <v>3/2018</v>
          </cell>
          <cell r="T288">
            <v>302000</v>
          </cell>
          <cell r="U288">
            <v>256700</v>
          </cell>
          <cell r="X288">
            <v>302000</v>
          </cell>
          <cell r="Y288">
            <v>256700</v>
          </cell>
        </row>
        <row r="289">
          <cell r="A289">
            <v>0</v>
          </cell>
          <cell r="I289" t="str">
            <v>5/2018</v>
          </cell>
          <cell r="T289">
            <v>200000</v>
          </cell>
          <cell r="U289">
            <v>160000</v>
          </cell>
          <cell r="X289">
            <v>200000</v>
          </cell>
          <cell r="Y289">
            <v>160000</v>
          </cell>
        </row>
        <row r="290">
          <cell r="A290">
            <v>0</v>
          </cell>
          <cell r="I290" t="str">
            <v>3/2018</v>
          </cell>
          <cell r="T290">
            <v>60000</v>
          </cell>
          <cell r="U290">
            <v>51000</v>
          </cell>
          <cell r="X290">
            <v>60000</v>
          </cell>
          <cell r="Y290">
            <v>51000</v>
          </cell>
        </row>
        <row r="291">
          <cell r="A291">
            <v>0</v>
          </cell>
          <cell r="I291" t="str">
            <v>3/2018</v>
          </cell>
          <cell r="T291">
            <v>40000</v>
          </cell>
          <cell r="U291">
            <v>34000</v>
          </cell>
          <cell r="X291">
            <v>40000</v>
          </cell>
          <cell r="Y291">
            <v>34000</v>
          </cell>
        </row>
        <row r="292">
          <cell r="A292">
            <v>0</v>
          </cell>
          <cell r="I292" t="str">
            <v>3/2018</v>
          </cell>
          <cell r="T292">
            <v>80000</v>
          </cell>
          <cell r="U292">
            <v>68000</v>
          </cell>
          <cell r="X292">
            <v>80000</v>
          </cell>
          <cell r="Y292">
            <v>68000</v>
          </cell>
        </row>
        <row r="293">
          <cell r="A293">
            <v>0</v>
          </cell>
          <cell r="I293" t="str">
            <v>5/2018</v>
          </cell>
          <cell r="T293">
            <v>500000</v>
          </cell>
          <cell r="U293">
            <v>400000</v>
          </cell>
          <cell r="X293">
            <v>500000</v>
          </cell>
          <cell r="Y293">
            <v>400000</v>
          </cell>
        </row>
        <row r="294">
          <cell r="A294">
            <v>0</v>
          </cell>
          <cell r="I294" t="str">
            <v>3/2018</v>
          </cell>
          <cell r="T294">
            <v>140000</v>
          </cell>
          <cell r="U294">
            <v>119000</v>
          </cell>
          <cell r="X294">
            <v>140000</v>
          </cell>
          <cell r="Y294">
            <v>119000</v>
          </cell>
        </row>
        <row r="295">
          <cell r="A295">
            <v>0</v>
          </cell>
          <cell r="I295" t="str">
            <v>5/2018</v>
          </cell>
          <cell r="T295">
            <v>160000</v>
          </cell>
          <cell r="U295">
            <v>128000</v>
          </cell>
          <cell r="X295">
            <v>160000</v>
          </cell>
          <cell r="Y295">
            <v>128000</v>
          </cell>
        </row>
        <row r="296">
          <cell r="A296">
            <v>0</v>
          </cell>
          <cell r="I296" t="str">
            <v>3/2018</v>
          </cell>
          <cell r="T296">
            <v>200000</v>
          </cell>
          <cell r="U296">
            <v>170000</v>
          </cell>
          <cell r="X296">
            <v>200000</v>
          </cell>
          <cell r="Y296">
            <v>170000</v>
          </cell>
        </row>
        <row r="297">
          <cell r="A297">
            <v>0</v>
          </cell>
          <cell r="I297" t="str">
            <v>5/2018</v>
          </cell>
          <cell r="T297">
            <v>50000</v>
          </cell>
          <cell r="U297">
            <v>40000</v>
          </cell>
          <cell r="X297">
            <v>50000</v>
          </cell>
          <cell r="Y297">
            <v>40000</v>
          </cell>
        </row>
        <row r="298">
          <cell r="A298">
            <v>0</v>
          </cell>
          <cell r="I298" t="str">
            <v>3/2018</v>
          </cell>
          <cell r="T298">
            <v>350000</v>
          </cell>
          <cell r="U298">
            <v>297500</v>
          </cell>
          <cell r="X298">
            <v>350000</v>
          </cell>
          <cell r="Y298">
            <v>297500</v>
          </cell>
        </row>
        <row r="299">
          <cell r="A299">
            <v>0</v>
          </cell>
          <cell r="I299" t="str">
            <v>5/2018</v>
          </cell>
          <cell r="T299">
            <v>55000</v>
          </cell>
          <cell r="U299">
            <v>44000</v>
          </cell>
          <cell r="X299">
            <v>55000</v>
          </cell>
          <cell r="Y299">
            <v>44000</v>
          </cell>
        </row>
        <row r="300">
          <cell r="A300">
            <v>168265.99999663467</v>
          </cell>
          <cell r="I300" t="str">
            <v>7/2018</v>
          </cell>
          <cell r="T300">
            <v>197960</v>
          </cell>
          <cell r="U300">
            <v>168266</v>
          </cell>
          <cell r="X300"/>
          <cell r="Y300"/>
        </row>
        <row r="301">
          <cell r="A301">
            <v>0</v>
          </cell>
          <cell r="I301" t="str">
            <v>1/2017</v>
          </cell>
          <cell r="T301">
            <v>363000</v>
          </cell>
          <cell r="U301">
            <v>290400</v>
          </cell>
          <cell r="X301">
            <v>363000</v>
          </cell>
          <cell r="Y301">
            <v>290400</v>
          </cell>
        </row>
        <row r="302">
          <cell r="A302">
            <v>0</v>
          </cell>
          <cell r="I302" t="str">
            <v>3/2018</v>
          </cell>
          <cell r="T302">
            <v>184500</v>
          </cell>
          <cell r="U302">
            <v>156825</v>
          </cell>
          <cell r="X302">
            <v>184500</v>
          </cell>
          <cell r="Y302">
            <v>156825</v>
          </cell>
        </row>
        <row r="303">
          <cell r="A303">
            <v>0</v>
          </cell>
          <cell r="I303" t="str">
            <v>3/2018</v>
          </cell>
          <cell r="T303">
            <v>88000</v>
          </cell>
          <cell r="U303">
            <v>74800</v>
          </cell>
          <cell r="X303">
            <v>88000</v>
          </cell>
          <cell r="Y303">
            <v>74800</v>
          </cell>
        </row>
        <row r="304">
          <cell r="A304">
            <v>0</v>
          </cell>
          <cell r="I304" t="str">
            <v>3/2018</v>
          </cell>
          <cell r="T304">
            <v>55127.19</v>
          </cell>
          <cell r="U304">
            <v>46858.11</v>
          </cell>
          <cell r="X304">
            <v>55127.19</v>
          </cell>
          <cell r="Y304">
            <v>46858.11</v>
          </cell>
        </row>
        <row r="305">
          <cell r="A305">
            <v>0</v>
          </cell>
          <cell r="I305" t="str">
            <v>3/2018</v>
          </cell>
          <cell r="T305">
            <v>695300</v>
          </cell>
          <cell r="U305">
            <v>591005</v>
          </cell>
          <cell r="X305">
            <v>695300</v>
          </cell>
          <cell r="Y305">
            <v>591005</v>
          </cell>
        </row>
        <row r="306">
          <cell r="A306">
            <v>0</v>
          </cell>
          <cell r="I306" t="str">
            <v>3/2018</v>
          </cell>
          <cell r="T306">
            <v>100000</v>
          </cell>
          <cell r="U306">
            <v>85000</v>
          </cell>
          <cell r="X306">
            <v>100000</v>
          </cell>
          <cell r="Y306">
            <v>85000</v>
          </cell>
        </row>
        <row r="307">
          <cell r="A307">
            <v>0</v>
          </cell>
          <cell r="I307" t="str">
            <v>3/2018</v>
          </cell>
          <cell r="T307">
            <v>450000</v>
          </cell>
          <cell r="U307">
            <v>382500</v>
          </cell>
          <cell r="X307">
            <v>450000</v>
          </cell>
          <cell r="Y307">
            <v>382500</v>
          </cell>
        </row>
        <row r="308">
          <cell r="A308">
            <v>0</v>
          </cell>
          <cell r="I308" t="str">
            <v>3/2018</v>
          </cell>
          <cell r="T308">
            <v>402500</v>
          </cell>
          <cell r="U308">
            <v>342125</v>
          </cell>
          <cell r="X308">
            <v>237400.61</v>
          </cell>
          <cell r="Y308">
            <v>201790.52</v>
          </cell>
        </row>
        <row r="309">
          <cell r="A309">
            <v>0</v>
          </cell>
          <cell r="I309" t="str">
            <v>3/2018</v>
          </cell>
          <cell r="T309">
            <v>790150</v>
          </cell>
          <cell r="U309">
            <v>671627.5</v>
          </cell>
          <cell r="X309">
            <v>790150</v>
          </cell>
          <cell r="Y309">
            <v>671627.5</v>
          </cell>
        </row>
        <row r="310">
          <cell r="A310">
            <v>0</v>
          </cell>
          <cell r="I310" t="str">
            <v>3/2018</v>
          </cell>
          <cell r="T310">
            <v>84000</v>
          </cell>
          <cell r="U310">
            <v>71400</v>
          </cell>
          <cell r="X310">
            <v>84000</v>
          </cell>
          <cell r="Y310">
            <v>71400</v>
          </cell>
        </row>
        <row r="311">
          <cell r="A311">
            <v>0</v>
          </cell>
          <cell r="I311" t="str">
            <v>3/2018</v>
          </cell>
          <cell r="T311">
            <v>24600</v>
          </cell>
          <cell r="U311">
            <v>20910</v>
          </cell>
          <cell r="X311">
            <v>24600</v>
          </cell>
          <cell r="Y311">
            <v>20910</v>
          </cell>
        </row>
        <row r="312">
          <cell r="A312">
            <v>0</v>
          </cell>
          <cell r="I312" t="str">
            <v>3/2018</v>
          </cell>
          <cell r="T312">
            <v>440000</v>
          </cell>
          <cell r="U312">
            <v>374000</v>
          </cell>
          <cell r="X312">
            <v>440000</v>
          </cell>
          <cell r="Y312">
            <v>374000</v>
          </cell>
        </row>
        <row r="313">
          <cell r="A313">
            <v>0</v>
          </cell>
          <cell r="I313" t="str">
            <v>5/2018</v>
          </cell>
          <cell r="T313">
            <v>300000</v>
          </cell>
          <cell r="U313">
            <v>240000</v>
          </cell>
          <cell r="X313">
            <v>300000</v>
          </cell>
          <cell r="Y313">
            <v>240000</v>
          </cell>
        </row>
        <row r="314">
          <cell r="A314">
            <v>0</v>
          </cell>
          <cell r="I314" t="str">
            <v>3/2018</v>
          </cell>
          <cell r="T314">
            <v>110000</v>
          </cell>
          <cell r="U314">
            <v>93500</v>
          </cell>
          <cell r="X314">
            <v>110000</v>
          </cell>
          <cell r="Y314">
            <v>93500</v>
          </cell>
        </row>
        <row r="315">
          <cell r="A315">
            <v>0</v>
          </cell>
          <cell r="I315" t="str">
            <v>1/2017</v>
          </cell>
          <cell r="T315">
            <v>321400</v>
          </cell>
          <cell r="U315">
            <v>257120</v>
          </cell>
          <cell r="X315">
            <v>321400</v>
          </cell>
          <cell r="Y315">
            <v>257120</v>
          </cell>
        </row>
        <row r="316">
          <cell r="A316">
            <v>0</v>
          </cell>
          <cell r="I316" t="str">
            <v>5/2018</v>
          </cell>
          <cell r="T316">
            <v>35000</v>
          </cell>
          <cell r="U316">
            <v>28000</v>
          </cell>
          <cell r="X316">
            <v>35000</v>
          </cell>
          <cell r="Y316">
            <v>28000</v>
          </cell>
        </row>
        <row r="317">
          <cell r="A317">
            <v>0</v>
          </cell>
          <cell r="I317" t="str">
            <v>3/2018</v>
          </cell>
          <cell r="T317">
            <v>650000</v>
          </cell>
          <cell r="U317">
            <v>552500</v>
          </cell>
          <cell r="X317">
            <v>650000</v>
          </cell>
          <cell r="Y317">
            <v>552500</v>
          </cell>
        </row>
        <row r="318">
          <cell r="A318">
            <v>0</v>
          </cell>
          <cell r="I318" t="str">
            <v>5/2018</v>
          </cell>
          <cell r="T318">
            <v>80000</v>
          </cell>
          <cell r="U318">
            <v>64000</v>
          </cell>
          <cell r="X318">
            <v>80000</v>
          </cell>
          <cell r="Y318">
            <v>64000</v>
          </cell>
        </row>
        <row r="319">
          <cell r="A319">
            <v>0</v>
          </cell>
          <cell r="I319" t="str">
            <v>5/2018</v>
          </cell>
          <cell r="T319">
            <v>150000</v>
          </cell>
          <cell r="U319">
            <v>120000</v>
          </cell>
          <cell r="X319">
            <v>150000</v>
          </cell>
          <cell r="Y319">
            <v>120000</v>
          </cell>
        </row>
        <row r="320">
          <cell r="A320">
            <v>0</v>
          </cell>
          <cell r="I320" t="str">
            <v>5/2018</v>
          </cell>
          <cell r="T320">
            <v>300000</v>
          </cell>
          <cell r="U320">
            <v>240000</v>
          </cell>
          <cell r="X320">
            <v>300000</v>
          </cell>
          <cell r="Y320">
            <v>240000</v>
          </cell>
        </row>
        <row r="321">
          <cell r="A321">
            <v>0</v>
          </cell>
          <cell r="I321" t="str">
            <v>3/2018</v>
          </cell>
          <cell r="T321">
            <v>450000</v>
          </cell>
          <cell r="U321">
            <v>382500</v>
          </cell>
          <cell r="X321">
            <v>450000</v>
          </cell>
          <cell r="Y321">
            <v>382500</v>
          </cell>
        </row>
        <row r="322">
          <cell r="A322">
            <v>0</v>
          </cell>
          <cell r="I322" t="str">
            <v>1/2017</v>
          </cell>
          <cell r="T322">
            <v>98400</v>
          </cell>
          <cell r="U322">
            <v>78720</v>
          </cell>
          <cell r="X322">
            <v>98400</v>
          </cell>
          <cell r="Y322">
            <v>78720</v>
          </cell>
        </row>
        <row r="323">
          <cell r="A323">
            <v>0</v>
          </cell>
          <cell r="I323" t="str">
            <v>2/2018</v>
          </cell>
          <cell r="T323">
            <v>944640</v>
          </cell>
          <cell r="U323">
            <v>755712</v>
          </cell>
          <cell r="X323">
            <v>0</v>
          </cell>
          <cell r="Y323">
            <v>0</v>
          </cell>
        </row>
        <row r="324">
          <cell r="A324">
            <v>0</v>
          </cell>
          <cell r="I324" t="str">
            <v>1/2017</v>
          </cell>
          <cell r="T324">
            <v>456000</v>
          </cell>
          <cell r="U324">
            <v>364800</v>
          </cell>
          <cell r="X324">
            <v>456000</v>
          </cell>
          <cell r="Y324">
            <v>364800</v>
          </cell>
        </row>
        <row r="325">
          <cell r="A325">
            <v>0</v>
          </cell>
          <cell r="I325" t="str">
            <v>3/2018</v>
          </cell>
          <cell r="T325">
            <v>170000</v>
          </cell>
          <cell r="U325">
            <v>144500</v>
          </cell>
          <cell r="X325">
            <v>170000</v>
          </cell>
          <cell r="Y325">
            <v>144500</v>
          </cell>
        </row>
        <row r="326">
          <cell r="A326">
            <v>0</v>
          </cell>
          <cell r="I326" t="str">
            <v>3/2018</v>
          </cell>
          <cell r="T326">
            <v>257000</v>
          </cell>
          <cell r="U326">
            <v>218450</v>
          </cell>
          <cell r="X326">
            <v>257000</v>
          </cell>
          <cell r="Y326">
            <v>218450</v>
          </cell>
        </row>
        <row r="327">
          <cell r="A327">
            <v>0</v>
          </cell>
          <cell r="I327" t="str">
            <v>1/2017</v>
          </cell>
          <cell r="T327">
            <v>676500</v>
          </cell>
          <cell r="U327">
            <v>541200</v>
          </cell>
          <cell r="X327">
            <v>676500</v>
          </cell>
          <cell r="Y327">
            <v>541200</v>
          </cell>
        </row>
        <row r="328">
          <cell r="A328">
            <v>0</v>
          </cell>
          <cell r="I328" t="str">
            <v>3/2018</v>
          </cell>
          <cell r="T328">
            <v>700000</v>
          </cell>
          <cell r="U328">
            <v>595000</v>
          </cell>
          <cell r="X328">
            <v>700000</v>
          </cell>
          <cell r="Y328">
            <v>595000</v>
          </cell>
        </row>
        <row r="329">
          <cell r="A329">
            <v>0</v>
          </cell>
          <cell r="I329" t="str">
            <v>3/2018</v>
          </cell>
          <cell r="T329">
            <v>100000</v>
          </cell>
          <cell r="U329">
            <v>85000</v>
          </cell>
          <cell r="X329">
            <v>100000</v>
          </cell>
          <cell r="Y329">
            <v>85000</v>
          </cell>
        </row>
        <row r="330">
          <cell r="A330">
            <v>0</v>
          </cell>
          <cell r="I330" t="str">
            <v>3/2018</v>
          </cell>
          <cell r="T330">
            <v>150000</v>
          </cell>
          <cell r="U330">
            <v>127500</v>
          </cell>
          <cell r="X330">
            <v>150000</v>
          </cell>
          <cell r="Y330">
            <v>127500</v>
          </cell>
        </row>
        <row r="331">
          <cell r="A331">
            <v>0</v>
          </cell>
          <cell r="I331" t="str">
            <v>5/2018</v>
          </cell>
          <cell r="T331">
            <v>200000</v>
          </cell>
          <cell r="U331">
            <v>160000</v>
          </cell>
          <cell r="X331">
            <v>200000</v>
          </cell>
          <cell r="Y331">
            <v>160000</v>
          </cell>
        </row>
        <row r="332">
          <cell r="A332">
            <v>0</v>
          </cell>
          <cell r="I332" t="str">
            <v>3/2018</v>
          </cell>
          <cell r="T332">
            <v>1000000</v>
          </cell>
          <cell r="U332">
            <v>850000</v>
          </cell>
          <cell r="X332">
            <v>800000</v>
          </cell>
          <cell r="Y332">
            <v>680000</v>
          </cell>
        </row>
        <row r="333">
          <cell r="A333">
            <v>0</v>
          </cell>
          <cell r="I333" t="str">
            <v>3/2018</v>
          </cell>
          <cell r="T333">
            <v>19918.54</v>
          </cell>
          <cell r="U333">
            <v>16930.759999999998</v>
          </cell>
          <cell r="X333">
            <v>19918.54</v>
          </cell>
          <cell r="Y333">
            <v>16930.759999999998</v>
          </cell>
        </row>
        <row r="334">
          <cell r="A334">
            <v>0</v>
          </cell>
          <cell r="I334" t="str">
            <v>3/2018</v>
          </cell>
          <cell r="T334">
            <v>147600</v>
          </cell>
          <cell r="U334">
            <v>125460</v>
          </cell>
          <cell r="X334">
            <v>147600</v>
          </cell>
          <cell r="Y334">
            <v>125460</v>
          </cell>
        </row>
        <row r="335">
          <cell r="A335">
            <v>0</v>
          </cell>
          <cell r="I335" t="str">
            <v>2/2018</v>
          </cell>
          <cell r="T335">
            <v>450700</v>
          </cell>
          <cell r="U335">
            <v>360560</v>
          </cell>
          <cell r="X335">
            <v>450700</v>
          </cell>
          <cell r="Y335">
            <v>360560</v>
          </cell>
        </row>
        <row r="336">
          <cell r="A336">
            <v>0</v>
          </cell>
          <cell r="I336" t="str">
            <v>3/2018</v>
          </cell>
          <cell r="T336">
            <v>500000</v>
          </cell>
          <cell r="U336">
            <v>425000</v>
          </cell>
          <cell r="X336">
            <v>500000</v>
          </cell>
          <cell r="Y336">
            <v>425000</v>
          </cell>
        </row>
        <row r="337">
          <cell r="A337">
            <v>0</v>
          </cell>
          <cell r="I337" t="str">
            <v>3/2018</v>
          </cell>
          <cell r="T337">
            <v>291000</v>
          </cell>
          <cell r="U337">
            <v>247350</v>
          </cell>
          <cell r="X337">
            <v>291000</v>
          </cell>
          <cell r="Y337">
            <v>247350</v>
          </cell>
        </row>
        <row r="338">
          <cell r="A338">
            <v>0</v>
          </cell>
          <cell r="I338" t="str">
            <v>2/2018</v>
          </cell>
          <cell r="T338">
            <v>472320</v>
          </cell>
          <cell r="U338">
            <v>377856</v>
          </cell>
          <cell r="X338">
            <v>472320</v>
          </cell>
          <cell r="Y338">
            <v>377856</v>
          </cell>
        </row>
        <row r="339">
          <cell r="A339">
            <v>0</v>
          </cell>
          <cell r="I339" t="str">
            <v>3/2018</v>
          </cell>
          <cell r="T339">
            <v>260000</v>
          </cell>
          <cell r="U339">
            <v>221000</v>
          </cell>
          <cell r="X339">
            <v>260000</v>
          </cell>
          <cell r="Y339">
            <v>221000</v>
          </cell>
        </row>
        <row r="340">
          <cell r="A340">
            <v>0</v>
          </cell>
          <cell r="I340" t="str">
            <v>5/2018</v>
          </cell>
          <cell r="T340">
            <v>110000</v>
          </cell>
          <cell r="U340">
            <v>88000</v>
          </cell>
          <cell r="X340">
            <v>110000</v>
          </cell>
          <cell r="Y340">
            <v>88000</v>
          </cell>
        </row>
        <row r="341">
          <cell r="A341">
            <v>0</v>
          </cell>
          <cell r="I341" t="str">
            <v>1/2017</v>
          </cell>
          <cell r="T341">
            <v>65000</v>
          </cell>
          <cell r="U341">
            <v>52000</v>
          </cell>
          <cell r="X341">
            <v>65000</v>
          </cell>
          <cell r="Y341">
            <v>52000</v>
          </cell>
        </row>
        <row r="342">
          <cell r="A342">
            <v>0</v>
          </cell>
          <cell r="I342" t="str">
            <v>3/2018</v>
          </cell>
          <cell r="T342">
            <v>800000</v>
          </cell>
          <cell r="U342">
            <v>680000</v>
          </cell>
          <cell r="X342">
            <v>800000</v>
          </cell>
          <cell r="Y342">
            <v>680000</v>
          </cell>
        </row>
        <row r="343">
          <cell r="A343">
            <v>0</v>
          </cell>
          <cell r="I343" t="str">
            <v>3/2018</v>
          </cell>
          <cell r="T343">
            <v>1000000</v>
          </cell>
          <cell r="U343">
            <v>850000</v>
          </cell>
          <cell r="X343">
            <v>1000000</v>
          </cell>
          <cell r="Y343">
            <v>850000</v>
          </cell>
        </row>
        <row r="344">
          <cell r="A344">
            <v>0</v>
          </cell>
          <cell r="I344" t="str">
            <v>3/2018</v>
          </cell>
          <cell r="T344">
            <v>1000000</v>
          </cell>
          <cell r="U344">
            <v>850000</v>
          </cell>
          <cell r="X344">
            <v>1000000</v>
          </cell>
          <cell r="Y344">
            <v>850000</v>
          </cell>
        </row>
        <row r="345">
          <cell r="A345">
            <v>0</v>
          </cell>
          <cell r="I345" t="str">
            <v>3/2018</v>
          </cell>
          <cell r="T345">
            <v>150000</v>
          </cell>
          <cell r="U345">
            <v>127500</v>
          </cell>
          <cell r="X345">
            <v>150000</v>
          </cell>
          <cell r="Y345">
            <v>127500</v>
          </cell>
        </row>
        <row r="346">
          <cell r="A346">
            <v>0</v>
          </cell>
          <cell r="I346" t="str">
            <v>3/2018</v>
          </cell>
          <cell r="T346">
            <v>700000</v>
          </cell>
          <cell r="U346">
            <v>595000</v>
          </cell>
          <cell r="X346">
            <v>700000</v>
          </cell>
          <cell r="Y346">
            <v>595000</v>
          </cell>
        </row>
        <row r="347">
          <cell r="A347">
            <v>0</v>
          </cell>
          <cell r="I347" t="str">
            <v>3/2018</v>
          </cell>
          <cell r="T347">
            <v>1000000</v>
          </cell>
          <cell r="U347">
            <v>850000</v>
          </cell>
          <cell r="X347">
            <v>1000000</v>
          </cell>
          <cell r="Y347">
            <v>850000</v>
          </cell>
        </row>
        <row r="348">
          <cell r="A348">
            <v>0</v>
          </cell>
          <cell r="I348" t="str">
            <v>5/2018</v>
          </cell>
          <cell r="T348">
            <v>90000</v>
          </cell>
          <cell r="U348">
            <v>72000</v>
          </cell>
          <cell r="X348">
            <v>90000</v>
          </cell>
          <cell r="Y348">
            <v>72000</v>
          </cell>
        </row>
        <row r="349">
          <cell r="A349">
            <v>0</v>
          </cell>
          <cell r="I349" t="str">
            <v>5/2018</v>
          </cell>
          <cell r="T349">
            <v>100000</v>
          </cell>
          <cell r="U349">
            <v>80000</v>
          </cell>
          <cell r="X349">
            <v>100000</v>
          </cell>
          <cell r="Y349">
            <v>80000</v>
          </cell>
        </row>
        <row r="350">
          <cell r="A350">
            <v>0</v>
          </cell>
          <cell r="I350" t="str">
            <v>3/2018</v>
          </cell>
          <cell r="T350">
            <v>1000000</v>
          </cell>
          <cell r="U350">
            <v>850000</v>
          </cell>
          <cell r="X350">
            <v>1000000</v>
          </cell>
          <cell r="Y350">
            <v>850000</v>
          </cell>
        </row>
        <row r="351">
          <cell r="A351">
            <v>0</v>
          </cell>
          <cell r="I351" t="str">
            <v>3/2018</v>
          </cell>
          <cell r="T351">
            <v>300000</v>
          </cell>
          <cell r="U351">
            <v>255000</v>
          </cell>
          <cell r="X351">
            <v>300000</v>
          </cell>
          <cell r="Y351">
            <v>255000</v>
          </cell>
        </row>
        <row r="352">
          <cell r="A352">
            <v>0</v>
          </cell>
          <cell r="I352" t="str">
            <v>3/2018</v>
          </cell>
          <cell r="T352">
            <v>150000</v>
          </cell>
          <cell r="U352">
            <v>127500</v>
          </cell>
          <cell r="X352">
            <v>150000</v>
          </cell>
          <cell r="Y352">
            <v>127500</v>
          </cell>
        </row>
        <row r="353">
          <cell r="A353">
            <v>0</v>
          </cell>
          <cell r="I353" t="str">
            <v>3/2018</v>
          </cell>
          <cell r="T353">
            <v>653000</v>
          </cell>
          <cell r="U353">
            <v>555050</v>
          </cell>
          <cell r="X353">
            <v>653000</v>
          </cell>
          <cell r="Y353">
            <v>555050</v>
          </cell>
        </row>
        <row r="354">
          <cell r="A354">
            <v>0</v>
          </cell>
          <cell r="I354" t="str">
            <v>3/2018</v>
          </cell>
          <cell r="T354">
            <v>200000</v>
          </cell>
          <cell r="U354">
            <v>170000</v>
          </cell>
          <cell r="X354">
            <v>200000</v>
          </cell>
          <cell r="Y354">
            <v>170000</v>
          </cell>
        </row>
        <row r="355">
          <cell r="A355">
            <v>0</v>
          </cell>
          <cell r="I355" t="str">
            <v>3/2018</v>
          </cell>
          <cell r="T355">
            <v>161752.15</v>
          </cell>
          <cell r="U355">
            <v>137489.32999999999</v>
          </cell>
          <cell r="X355">
            <v>161752.15</v>
          </cell>
          <cell r="Y355">
            <v>137489.32</v>
          </cell>
        </row>
        <row r="356">
          <cell r="A356">
            <v>0</v>
          </cell>
          <cell r="I356" t="str">
            <v>3/2018</v>
          </cell>
          <cell r="T356">
            <v>25000</v>
          </cell>
          <cell r="U356">
            <v>21250</v>
          </cell>
          <cell r="X356">
            <v>25000</v>
          </cell>
          <cell r="Y356">
            <v>21250</v>
          </cell>
        </row>
        <row r="357">
          <cell r="A357">
            <v>0</v>
          </cell>
          <cell r="I357" t="str">
            <v>1/2017</v>
          </cell>
          <cell r="T357">
            <v>105000</v>
          </cell>
          <cell r="U357">
            <v>84000</v>
          </cell>
          <cell r="X357">
            <v>105000</v>
          </cell>
          <cell r="Y357">
            <v>84000</v>
          </cell>
        </row>
        <row r="358">
          <cell r="A358">
            <v>0</v>
          </cell>
          <cell r="I358" t="str">
            <v>3/2018</v>
          </cell>
          <cell r="T358">
            <v>45000</v>
          </cell>
          <cell r="U358">
            <v>38250</v>
          </cell>
          <cell r="X358">
            <v>45000</v>
          </cell>
          <cell r="Y358">
            <v>38250</v>
          </cell>
        </row>
        <row r="359">
          <cell r="A359">
            <v>0</v>
          </cell>
          <cell r="I359" t="str">
            <v>5/2018</v>
          </cell>
          <cell r="T359">
            <v>297000</v>
          </cell>
          <cell r="U359">
            <v>237600</v>
          </cell>
          <cell r="X359">
            <v>297000</v>
          </cell>
          <cell r="Y359">
            <v>237600</v>
          </cell>
        </row>
        <row r="360">
          <cell r="A360">
            <v>0</v>
          </cell>
          <cell r="I360" t="str">
            <v>3/2018</v>
          </cell>
          <cell r="T360">
            <v>80000</v>
          </cell>
          <cell r="U360">
            <v>68000</v>
          </cell>
          <cell r="X360">
            <v>80000</v>
          </cell>
          <cell r="Y360">
            <v>68000</v>
          </cell>
        </row>
        <row r="361">
          <cell r="A361">
            <v>0</v>
          </cell>
          <cell r="I361" t="str">
            <v>3/2018</v>
          </cell>
          <cell r="T361">
            <v>40000</v>
          </cell>
          <cell r="U361">
            <v>34000</v>
          </cell>
          <cell r="X361">
            <v>40000</v>
          </cell>
          <cell r="Y361">
            <v>34000</v>
          </cell>
        </row>
        <row r="362">
          <cell r="A362">
            <v>0</v>
          </cell>
          <cell r="I362" t="str">
            <v>3/2018</v>
          </cell>
          <cell r="T362">
            <v>300000</v>
          </cell>
          <cell r="U362">
            <v>255000</v>
          </cell>
          <cell r="X362">
            <v>300000</v>
          </cell>
          <cell r="Y362">
            <v>255000</v>
          </cell>
        </row>
        <row r="363">
          <cell r="A363">
            <v>0</v>
          </cell>
          <cell r="I363" t="str">
            <v>5/2018</v>
          </cell>
          <cell r="T363">
            <v>150000</v>
          </cell>
          <cell r="U363">
            <v>120000</v>
          </cell>
          <cell r="X363">
            <v>150000</v>
          </cell>
          <cell r="Y363">
            <v>120000</v>
          </cell>
        </row>
        <row r="364">
          <cell r="A364">
            <v>0</v>
          </cell>
          <cell r="I364" t="str">
            <v>3/2018</v>
          </cell>
          <cell r="T364">
            <v>1000000</v>
          </cell>
          <cell r="U364">
            <v>850000</v>
          </cell>
          <cell r="X364">
            <v>1000000</v>
          </cell>
          <cell r="Y364">
            <v>850000</v>
          </cell>
        </row>
        <row r="365">
          <cell r="A365">
            <v>0</v>
          </cell>
          <cell r="I365" t="str">
            <v>5/2018</v>
          </cell>
          <cell r="T365">
            <v>120000</v>
          </cell>
          <cell r="U365">
            <v>96000</v>
          </cell>
          <cell r="X365">
            <v>120000</v>
          </cell>
          <cell r="Y365">
            <v>96000</v>
          </cell>
        </row>
        <row r="366">
          <cell r="A366">
            <v>0</v>
          </cell>
          <cell r="I366" t="str">
            <v>3/2018</v>
          </cell>
          <cell r="T366">
            <v>249690</v>
          </cell>
          <cell r="U366">
            <v>212236.5</v>
          </cell>
          <cell r="X366">
            <v>249690</v>
          </cell>
          <cell r="Y366">
            <v>212236.5</v>
          </cell>
        </row>
        <row r="367">
          <cell r="A367">
            <v>0</v>
          </cell>
          <cell r="I367" t="str">
            <v>3/2018</v>
          </cell>
          <cell r="T367">
            <v>1000000</v>
          </cell>
          <cell r="U367">
            <v>850000</v>
          </cell>
          <cell r="X367">
            <v>1000000</v>
          </cell>
          <cell r="Y367">
            <v>850000</v>
          </cell>
        </row>
        <row r="368">
          <cell r="A368">
            <v>0</v>
          </cell>
          <cell r="I368" t="str">
            <v>3/2018</v>
          </cell>
          <cell r="T368">
            <v>40000</v>
          </cell>
          <cell r="U368">
            <v>34000</v>
          </cell>
          <cell r="X368">
            <v>40000</v>
          </cell>
          <cell r="Y368">
            <v>34000</v>
          </cell>
        </row>
        <row r="369">
          <cell r="A369">
            <v>0</v>
          </cell>
          <cell r="I369" t="str">
            <v>5/2018</v>
          </cell>
          <cell r="T369">
            <v>100000</v>
          </cell>
          <cell r="U369">
            <v>80000</v>
          </cell>
          <cell r="X369">
            <v>100000</v>
          </cell>
          <cell r="Y369">
            <v>80000</v>
          </cell>
        </row>
        <row r="370">
          <cell r="A370">
            <v>0</v>
          </cell>
          <cell r="I370" t="str">
            <v>5/2018</v>
          </cell>
          <cell r="T370">
            <v>400000</v>
          </cell>
          <cell r="U370">
            <v>320000</v>
          </cell>
          <cell r="X370">
            <v>400000</v>
          </cell>
          <cell r="Y370">
            <v>320000</v>
          </cell>
        </row>
        <row r="371">
          <cell r="A371">
            <v>0</v>
          </cell>
          <cell r="I371" t="str">
            <v>3/2018</v>
          </cell>
          <cell r="T371">
            <v>1000000</v>
          </cell>
          <cell r="U371">
            <v>850000</v>
          </cell>
          <cell r="X371">
            <v>1000000</v>
          </cell>
          <cell r="Y371">
            <v>850000</v>
          </cell>
        </row>
        <row r="372">
          <cell r="A372">
            <v>0</v>
          </cell>
          <cell r="I372" t="str">
            <v>3/2018</v>
          </cell>
          <cell r="T372">
            <v>130000</v>
          </cell>
          <cell r="U372">
            <v>110500</v>
          </cell>
          <cell r="X372">
            <v>130000</v>
          </cell>
          <cell r="Y372">
            <v>110500</v>
          </cell>
        </row>
        <row r="373">
          <cell r="A373">
            <v>0</v>
          </cell>
          <cell r="I373" t="str">
            <v>3/2018</v>
          </cell>
          <cell r="T373">
            <v>110000</v>
          </cell>
          <cell r="U373">
            <v>93500</v>
          </cell>
          <cell r="X373">
            <v>110000</v>
          </cell>
          <cell r="Y373">
            <v>93500</v>
          </cell>
        </row>
        <row r="374">
          <cell r="A374">
            <v>0</v>
          </cell>
          <cell r="I374" t="str">
            <v>2/2018</v>
          </cell>
          <cell r="T374">
            <v>995316</v>
          </cell>
          <cell r="U374">
            <v>796252.8</v>
          </cell>
          <cell r="X374">
            <v>995316</v>
          </cell>
          <cell r="Y374">
            <v>796252.8</v>
          </cell>
        </row>
        <row r="375">
          <cell r="A375">
            <v>0</v>
          </cell>
          <cell r="I375" t="str">
            <v>3/2018</v>
          </cell>
          <cell r="T375">
            <v>196690.18</v>
          </cell>
          <cell r="U375">
            <v>167186.65</v>
          </cell>
          <cell r="X375">
            <v>196690.18</v>
          </cell>
          <cell r="Y375">
            <v>167186.65</v>
          </cell>
        </row>
        <row r="376">
          <cell r="A376">
            <v>0</v>
          </cell>
          <cell r="I376" t="str">
            <v>3/2018</v>
          </cell>
          <cell r="T376">
            <v>811000</v>
          </cell>
          <cell r="U376">
            <v>689350</v>
          </cell>
          <cell r="X376">
            <v>811000</v>
          </cell>
          <cell r="Y376">
            <v>689350</v>
          </cell>
        </row>
        <row r="377">
          <cell r="A377">
            <v>0</v>
          </cell>
          <cell r="I377" t="str">
            <v>3/2018</v>
          </cell>
          <cell r="T377">
            <v>140000</v>
          </cell>
          <cell r="U377">
            <v>119000</v>
          </cell>
          <cell r="X377">
            <v>140000</v>
          </cell>
          <cell r="Y377">
            <v>119000</v>
          </cell>
        </row>
        <row r="378">
          <cell r="A378">
            <v>0</v>
          </cell>
          <cell r="I378" t="str">
            <v>3/2018</v>
          </cell>
          <cell r="T378">
            <v>130000</v>
          </cell>
          <cell r="U378">
            <v>110500</v>
          </cell>
          <cell r="X378">
            <v>130000</v>
          </cell>
          <cell r="Y378">
            <v>110500</v>
          </cell>
        </row>
        <row r="379">
          <cell r="A379">
            <v>0</v>
          </cell>
          <cell r="I379" t="str">
            <v>5/2018</v>
          </cell>
          <cell r="T379">
            <v>700000</v>
          </cell>
          <cell r="U379">
            <v>560000</v>
          </cell>
          <cell r="X379">
            <v>700000</v>
          </cell>
          <cell r="Y379">
            <v>560000</v>
          </cell>
        </row>
        <row r="380">
          <cell r="A380">
            <v>0</v>
          </cell>
          <cell r="I380" t="str">
            <v>5/2018</v>
          </cell>
          <cell r="T380">
            <v>121000</v>
          </cell>
          <cell r="U380">
            <v>96800</v>
          </cell>
          <cell r="X380">
            <v>121000</v>
          </cell>
          <cell r="Y380">
            <v>96800</v>
          </cell>
        </row>
        <row r="381">
          <cell r="A381">
            <v>0</v>
          </cell>
          <cell r="I381" t="str">
            <v>5/2018</v>
          </cell>
          <cell r="T381">
            <v>60000</v>
          </cell>
          <cell r="U381">
            <v>48000</v>
          </cell>
          <cell r="X381">
            <v>60000</v>
          </cell>
          <cell r="Y381">
            <v>48000</v>
          </cell>
        </row>
        <row r="382">
          <cell r="A382">
            <v>0</v>
          </cell>
          <cell r="I382" t="str">
            <v>2/2018</v>
          </cell>
          <cell r="T382">
            <v>998400</v>
          </cell>
          <cell r="U382">
            <v>798720</v>
          </cell>
          <cell r="X382">
            <v>998400</v>
          </cell>
          <cell r="Y382">
            <v>798720</v>
          </cell>
        </row>
        <row r="383">
          <cell r="A383">
            <v>0</v>
          </cell>
          <cell r="I383" t="str">
            <v>3/2018</v>
          </cell>
          <cell r="T383">
            <v>300000</v>
          </cell>
          <cell r="U383">
            <v>255000</v>
          </cell>
          <cell r="X383">
            <v>300000</v>
          </cell>
          <cell r="Y383">
            <v>255000</v>
          </cell>
        </row>
        <row r="384">
          <cell r="A384">
            <v>0</v>
          </cell>
          <cell r="I384" t="str">
            <v>3/2018</v>
          </cell>
          <cell r="T384">
            <v>600000</v>
          </cell>
          <cell r="U384">
            <v>510000</v>
          </cell>
          <cell r="X384">
            <v>600000</v>
          </cell>
          <cell r="Y384">
            <v>510000</v>
          </cell>
        </row>
        <row r="385">
          <cell r="A385">
            <v>0</v>
          </cell>
          <cell r="I385" t="str">
            <v>5/2018</v>
          </cell>
          <cell r="T385">
            <v>200000</v>
          </cell>
          <cell r="U385">
            <v>160000</v>
          </cell>
          <cell r="X385">
            <v>200000</v>
          </cell>
          <cell r="Y385">
            <v>160000</v>
          </cell>
        </row>
        <row r="386">
          <cell r="A386">
            <v>0</v>
          </cell>
          <cell r="I386" t="str">
            <v>3/2018</v>
          </cell>
          <cell r="T386">
            <v>1000000</v>
          </cell>
          <cell r="U386">
            <v>850000</v>
          </cell>
          <cell r="X386">
            <v>1000000</v>
          </cell>
          <cell r="Y386">
            <v>850000</v>
          </cell>
        </row>
        <row r="387">
          <cell r="A387">
            <v>0</v>
          </cell>
          <cell r="I387" t="str">
            <v>3/2018</v>
          </cell>
          <cell r="T387">
            <v>120000</v>
          </cell>
          <cell r="U387">
            <v>102000</v>
          </cell>
          <cell r="X387">
            <v>120000</v>
          </cell>
          <cell r="Y387">
            <v>102000</v>
          </cell>
        </row>
        <row r="388">
          <cell r="A388">
            <v>0</v>
          </cell>
          <cell r="I388" t="str">
            <v>3/2018</v>
          </cell>
          <cell r="T388">
            <v>40000</v>
          </cell>
          <cell r="U388">
            <v>34000</v>
          </cell>
          <cell r="X388">
            <v>40000</v>
          </cell>
          <cell r="Y388">
            <v>34000</v>
          </cell>
        </row>
        <row r="389">
          <cell r="A389">
            <v>0</v>
          </cell>
          <cell r="I389" t="str">
            <v>5/2018</v>
          </cell>
          <cell r="T389">
            <v>300000</v>
          </cell>
          <cell r="U389">
            <v>240000</v>
          </cell>
          <cell r="X389">
            <v>300000</v>
          </cell>
          <cell r="Y389">
            <v>240000</v>
          </cell>
        </row>
        <row r="390">
          <cell r="A390">
            <v>0</v>
          </cell>
          <cell r="I390" t="str">
            <v>3/2018</v>
          </cell>
          <cell r="T390">
            <v>600000</v>
          </cell>
          <cell r="U390">
            <v>510000</v>
          </cell>
          <cell r="X390">
            <v>600000</v>
          </cell>
          <cell r="Y390">
            <v>510000</v>
          </cell>
        </row>
        <row r="391">
          <cell r="A391">
            <v>0</v>
          </cell>
          <cell r="I391" t="str">
            <v>5/2018</v>
          </cell>
          <cell r="T391">
            <v>300000</v>
          </cell>
          <cell r="U391">
            <v>240000</v>
          </cell>
          <cell r="X391">
            <v>300000</v>
          </cell>
          <cell r="Y391">
            <v>240000</v>
          </cell>
        </row>
        <row r="392">
          <cell r="A392">
            <v>0</v>
          </cell>
          <cell r="I392" t="str">
            <v>2/2018</v>
          </cell>
          <cell r="T392">
            <v>553500</v>
          </cell>
          <cell r="U392">
            <v>442800</v>
          </cell>
          <cell r="X392">
            <v>553500</v>
          </cell>
          <cell r="Y392">
            <v>442800</v>
          </cell>
        </row>
        <row r="393">
          <cell r="A393">
            <v>0</v>
          </cell>
          <cell r="I393" t="str">
            <v>2/2018</v>
          </cell>
          <cell r="T393">
            <v>998400.84</v>
          </cell>
          <cell r="U393">
            <v>798720.67</v>
          </cell>
          <cell r="X393">
            <v>998400.84</v>
          </cell>
          <cell r="Y393">
            <v>798720.67</v>
          </cell>
        </row>
        <row r="394">
          <cell r="A394">
            <v>0</v>
          </cell>
          <cell r="I394" t="str">
            <v>5/2018</v>
          </cell>
          <cell r="T394">
            <v>350000</v>
          </cell>
          <cell r="U394">
            <v>280000</v>
          </cell>
          <cell r="X394">
            <v>350000</v>
          </cell>
          <cell r="Y394">
            <v>280000</v>
          </cell>
        </row>
        <row r="395">
          <cell r="A395">
            <v>0</v>
          </cell>
          <cell r="I395" t="str">
            <v>3/2018</v>
          </cell>
          <cell r="T395">
            <v>500000</v>
          </cell>
          <cell r="U395">
            <v>425000</v>
          </cell>
          <cell r="X395">
            <v>500000</v>
          </cell>
          <cell r="Y395">
            <v>425000</v>
          </cell>
        </row>
        <row r="396">
          <cell r="A396">
            <v>0</v>
          </cell>
          <cell r="I396" t="str">
            <v>3/2018</v>
          </cell>
          <cell r="T396">
            <v>600000</v>
          </cell>
          <cell r="U396">
            <v>510000</v>
          </cell>
          <cell r="X396">
            <v>600000</v>
          </cell>
          <cell r="Y396">
            <v>510000</v>
          </cell>
        </row>
        <row r="397">
          <cell r="A397">
            <v>0</v>
          </cell>
          <cell r="I397" t="str">
            <v>3/2018</v>
          </cell>
          <cell r="T397">
            <v>900000</v>
          </cell>
          <cell r="U397">
            <v>765000</v>
          </cell>
          <cell r="X397">
            <v>900000</v>
          </cell>
          <cell r="Y397">
            <v>765000</v>
          </cell>
        </row>
        <row r="398">
          <cell r="A398">
            <v>0</v>
          </cell>
          <cell r="I398" t="str">
            <v>3/2018</v>
          </cell>
          <cell r="T398">
            <v>160000</v>
          </cell>
          <cell r="U398">
            <v>136000</v>
          </cell>
          <cell r="X398">
            <v>160000</v>
          </cell>
          <cell r="Y398">
            <v>136000</v>
          </cell>
        </row>
        <row r="399">
          <cell r="A399">
            <v>0</v>
          </cell>
          <cell r="I399" t="str">
            <v>3/2018</v>
          </cell>
          <cell r="T399">
            <v>75000</v>
          </cell>
          <cell r="U399">
            <v>63750</v>
          </cell>
          <cell r="X399">
            <v>75000</v>
          </cell>
          <cell r="Y399">
            <v>63750</v>
          </cell>
        </row>
        <row r="400">
          <cell r="A400">
            <v>0</v>
          </cell>
          <cell r="I400" t="str">
            <v>1/2017</v>
          </cell>
          <cell r="T400">
            <v>500000</v>
          </cell>
          <cell r="U400">
            <v>400000</v>
          </cell>
          <cell r="X400">
            <v>500000</v>
          </cell>
          <cell r="Y400">
            <v>400000</v>
          </cell>
        </row>
        <row r="401">
          <cell r="A401">
            <v>0</v>
          </cell>
          <cell r="I401" t="str">
            <v>3/2018</v>
          </cell>
          <cell r="T401">
            <v>1000000</v>
          </cell>
          <cell r="U401">
            <v>850000</v>
          </cell>
          <cell r="X401">
            <v>1000000</v>
          </cell>
          <cell r="Y401">
            <v>850000</v>
          </cell>
        </row>
        <row r="402">
          <cell r="A402">
            <v>0</v>
          </cell>
          <cell r="I402" t="str">
            <v>3/2018</v>
          </cell>
          <cell r="T402">
            <v>105000</v>
          </cell>
          <cell r="U402">
            <v>89250</v>
          </cell>
          <cell r="X402">
            <v>105000</v>
          </cell>
          <cell r="Y402">
            <v>89250</v>
          </cell>
        </row>
        <row r="403">
          <cell r="A403">
            <v>0</v>
          </cell>
          <cell r="I403" t="str">
            <v>3/2018</v>
          </cell>
          <cell r="T403">
            <v>300000</v>
          </cell>
          <cell r="U403">
            <v>255000</v>
          </cell>
          <cell r="X403">
            <v>300000</v>
          </cell>
          <cell r="Y403">
            <v>255000</v>
          </cell>
        </row>
        <row r="404">
          <cell r="A404">
            <v>0</v>
          </cell>
          <cell r="I404" t="str">
            <v>5/2018</v>
          </cell>
          <cell r="T404">
            <v>200000</v>
          </cell>
          <cell r="U404">
            <v>160000</v>
          </cell>
          <cell r="X404">
            <v>200000</v>
          </cell>
          <cell r="Y404">
            <v>160000</v>
          </cell>
        </row>
        <row r="405">
          <cell r="A405">
            <v>0</v>
          </cell>
          <cell r="I405" t="str">
            <v>1/2017</v>
          </cell>
          <cell r="T405">
            <v>241000</v>
          </cell>
          <cell r="U405">
            <v>192800</v>
          </cell>
          <cell r="X405">
            <v>241000</v>
          </cell>
          <cell r="Y405">
            <v>192800</v>
          </cell>
        </row>
        <row r="406">
          <cell r="A406">
            <v>0</v>
          </cell>
          <cell r="I406" t="str">
            <v>3/2018</v>
          </cell>
          <cell r="T406">
            <v>1000000</v>
          </cell>
          <cell r="U406">
            <v>850000</v>
          </cell>
          <cell r="X406">
            <v>1000000</v>
          </cell>
          <cell r="Y406">
            <v>850000</v>
          </cell>
        </row>
        <row r="407">
          <cell r="A407">
            <v>0</v>
          </cell>
          <cell r="I407" t="str">
            <v>1/2017</v>
          </cell>
          <cell r="T407">
            <v>120000</v>
          </cell>
          <cell r="U407">
            <v>96000</v>
          </cell>
          <cell r="X407">
            <v>120000</v>
          </cell>
          <cell r="Y407">
            <v>96000</v>
          </cell>
        </row>
        <row r="408">
          <cell r="A408">
            <v>0</v>
          </cell>
          <cell r="I408" t="str">
            <v>3/2018</v>
          </cell>
          <cell r="T408">
            <v>500000</v>
          </cell>
          <cell r="U408">
            <v>425000</v>
          </cell>
          <cell r="X408">
            <v>500000</v>
          </cell>
          <cell r="Y408">
            <v>425000</v>
          </cell>
        </row>
        <row r="409">
          <cell r="A409">
            <v>0</v>
          </cell>
          <cell r="I409" t="str">
            <v>3/2018</v>
          </cell>
          <cell r="T409">
            <v>300000</v>
          </cell>
          <cell r="U409">
            <v>255000</v>
          </cell>
          <cell r="X409">
            <v>300000</v>
          </cell>
          <cell r="Y409">
            <v>255000</v>
          </cell>
        </row>
        <row r="410">
          <cell r="A410">
            <v>0</v>
          </cell>
          <cell r="I410" t="str">
            <v>3/2018</v>
          </cell>
          <cell r="T410">
            <v>800000</v>
          </cell>
          <cell r="U410">
            <v>680000</v>
          </cell>
          <cell r="X410">
            <v>800000</v>
          </cell>
          <cell r="Y410">
            <v>680000</v>
          </cell>
        </row>
        <row r="411">
          <cell r="A411">
            <v>0</v>
          </cell>
          <cell r="I411" t="str">
            <v>3/2018</v>
          </cell>
          <cell r="T411">
            <v>250000</v>
          </cell>
          <cell r="U411">
            <v>212500</v>
          </cell>
          <cell r="X411">
            <v>250000</v>
          </cell>
          <cell r="Y411">
            <v>212500</v>
          </cell>
        </row>
        <row r="412">
          <cell r="A412">
            <v>0</v>
          </cell>
          <cell r="I412" t="str">
            <v>3/2018</v>
          </cell>
          <cell r="T412">
            <v>229400</v>
          </cell>
          <cell r="U412">
            <v>194990</v>
          </cell>
          <cell r="X412">
            <v>229400</v>
          </cell>
          <cell r="Y412">
            <v>194990</v>
          </cell>
        </row>
        <row r="413">
          <cell r="A413">
            <v>0</v>
          </cell>
          <cell r="I413" t="str">
            <v>3/2018</v>
          </cell>
          <cell r="T413">
            <v>270000</v>
          </cell>
          <cell r="U413">
            <v>229500</v>
          </cell>
          <cell r="X413">
            <v>270000</v>
          </cell>
          <cell r="Y413">
            <v>229500</v>
          </cell>
        </row>
        <row r="414">
          <cell r="A414">
            <v>0</v>
          </cell>
          <cell r="I414" t="str">
            <v>3/2018</v>
          </cell>
          <cell r="T414">
            <v>200000</v>
          </cell>
          <cell r="U414">
            <v>170000</v>
          </cell>
          <cell r="X414">
            <v>200000</v>
          </cell>
          <cell r="Y414">
            <v>170000</v>
          </cell>
        </row>
        <row r="415">
          <cell r="A415">
            <v>0</v>
          </cell>
          <cell r="I415" t="str">
            <v>1/2017</v>
          </cell>
          <cell r="T415">
            <v>808000</v>
          </cell>
          <cell r="U415">
            <v>646400</v>
          </cell>
          <cell r="X415">
            <v>808000</v>
          </cell>
          <cell r="Y415">
            <v>646400</v>
          </cell>
        </row>
        <row r="416">
          <cell r="A416">
            <v>0</v>
          </cell>
          <cell r="I416" t="str">
            <v>3/2018</v>
          </cell>
          <cell r="T416">
            <v>1000000</v>
          </cell>
          <cell r="U416">
            <v>850000</v>
          </cell>
          <cell r="X416">
            <v>1000000</v>
          </cell>
          <cell r="Y416">
            <v>850000</v>
          </cell>
        </row>
        <row r="417">
          <cell r="A417">
            <v>0</v>
          </cell>
          <cell r="I417" t="str">
            <v>3/2018</v>
          </cell>
          <cell r="T417">
            <v>22000</v>
          </cell>
          <cell r="U417">
            <v>18700</v>
          </cell>
          <cell r="X417">
            <v>22000</v>
          </cell>
          <cell r="Y417">
            <v>18700</v>
          </cell>
        </row>
        <row r="418">
          <cell r="A418">
            <v>0</v>
          </cell>
          <cell r="I418" t="str">
            <v>1/2017</v>
          </cell>
          <cell r="T418">
            <v>800000</v>
          </cell>
          <cell r="U418">
            <v>640000</v>
          </cell>
          <cell r="X418">
            <v>800000</v>
          </cell>
          <cell r="Y418">
            <v>640000</v>
          </cell>
        </row>
        <row r="419">
          <cell r="A419">
            <v>0</v>
          </cell>
          <cell r="I419" t="str">
            <v>3/2018</v>
          </cell>
          <cell r="T419">
            <v>250000</v>
          </cell>
          <cell r="U419">
            <v>212500</v>
          </cell>
          <cell r="X419">
            <v>250000</v>
          </cell>
          <cell r="Y419">
            <v>212499.99</v>
          </cell>
        </row>
        <row r="420">
          <cell r="A420">
            <v>0</v>
          </cell>
          <cell r="I420" t="str">
            <v>2/2018</v>
          </cell>
          <cell r="T420">
            <v>174243.28</v>
          </cell>
          <cell r="U420">
            <v>139394.62</v>
          </cell>
          <cell r="X420">
            <v>174243.28</v>
          </cell>
          <cell r="Y420">
            <v>139394.62</v>
          </cell>
        </row>
        <row r="421">
          <cell r="A421">
            <v>0</v>
          </cell>
          <cell r="I421" t="str">
            <v>5/2018</v>
          </cell>
          <cell r="T421">
            <v>200000</v>
          </cell>
          <cell r="U421">
            <v>160000</v>
          </cell>
          <cell r="X421">
            <v>200000</v>
          </cell>
          <cell r="Y421">
            <v>160000</v>
          </cell>
        </row>
        <row r="422">
          <cell r="A422">
            <v>0</v>
          </cell>
          <cell r="I422" t="str">
            <v>1/2017</v>
          </cell>
          <cell r="T422">
            <v>32000</v>
          </cell>
          <cell r="U422">
            <v>25600</v>
          </cell>
          <cell r="X422">
            <v>32000</v>
          </cell>
          <cell r="Y422">
            <v>25600</v>
          </cell>
        </row>
        <row r="423">
          <cell r="A423">
            <v>0</v>
          </cell>
          <cell r="I423" t="str">
            <v>3/2018</v>
          </cell>
          <cell r="T423">
            <v>150000</v>
          </cell>
          <cell r="U423">
            <v>127500</v>
          </cell>
          <cell r="X423">
            <v>150000</v>
          </cell>
          <cell r="Y423">
            <v>127500</v>
          </cell>
        </row>
        <row r="424">
          <cell r="A424">
            <v>0</v>
          </cell>
          <cell r="I424" t="str">
            <v>3/2018</v>
          </cell>
          <cell r="T424">
            <v>399877.13</v>
          </cell>
          <cell r="U424">
            <v>339895.56</v>
          </cell>
          <cell r="X424">
            <v>399877.13</v>
          </cell>
          <cell r="Y424">
            <v>339895.56</v>
          </cell>
        </row>
        <row r="425">
          <cell r="A425">
            <v>0</v>
          </cell>
          <cell r="I425" t="str">
            <v>3/2018</v>
          </cell>
          <cell r="T425">
            <v>170000</v>
          </cell>
          <cell r="U425">
            <v>144500</v>
          </cell>
          <cell r="X425">
            <v>170000</v>
          </cell>
          <cell r="Y425">
            <v>144500</v>
          </cell>
        </row>
        <row r="426">
          <cell r="A426">
            <v>0</v>
          </cell>
          <cell r="I426" t="str">
            <v>3/2018</v>
          </cell>
          <cell r="T426">
            <v>500000</v>
          </cell>
          <cell r="U426">
            <v>425000</v>
          </cell>
          <cell r="X426">
            <v>500000</v>
          </cell>
          <cell r="Y426">
            <v>425000</v>
          </cell>
        </row>
        <row r="427">
          <cell r="A427">
            <v>0</v>
          </cell>
          <cell r="I427" t="str">
            <v>5/2018</v>
          </cell>
          <cell r="T427">
            <v>98000</v>
          </cell>
          <cell r="U427">
            <v>78400</v>
          </cell>
          <cell r="X427">
            <v>98000</v>
          </cell>
          <cell r="Y427">
            <v>78400</v>
          </cell>
        </row>
        <row r="428">
          <cell r="A428">
            <v>0</v>
          </cell>
          <cell r="I428" t="str">
            <v>3/2018</v>
          </cell>
          <cell r="T428">
            <v>170000</v>
          </cell>
          <cell r="U428">
            <v>144500</v>
          </cell>
          <cell r="X428">
            <v>170000</v>
          </cell>
          <cell r="Y428">
            <v>144500</v>
          </cell>
        </row>
        <row r="429">
          <cell r="A429">
            <v>0</v>
          </cell>
          <cell r="I429" t="str">
            <v>3/2018</v>
          </cell>
          <cell r="T429">
            <v>23450.48</v>
          </cell>
          <cell r="U429">
            <v>19932.91</v>
          </cell>
          <cell r="X429">
            <v>23450.48</v>
          </cell>
          <cell r="Y429">
            <v>19932.91</v>
          </cell>
        </row>
        <row r="430">
          <cell r="A430">
            <v>0</v>
          </cell>
          <cell r="I430" t="str">
            <v>2/2018</v>
          </cell>
          <cell r="T430">
            <v>996300</v>
          </cell>
          <cell r="U430">
            <v>797040</v>
          </cell>
          <cell r="X430">
            <v>996300</v>
          </cell>
          <cell r="Y430">
            <v>797040</v>
          </cell>
        </row>
        <row r="431">
          <cell r="A431">
            <v>0</v>
          </cell>
          <cell r="I431" t="str">
            <v>1/2017</v>
          </cell>
          <cell r="T431">
            <v>113000</v>
          </cell>
          <cell r="U431">
            <v>90400</v>
          </cell>
          <cell r="X431">
            <v>113000</v>
          </cell>
          <cell r="Y431">
            <v>90400</v>
          </cell>
        </row>
        <row r="432">
          <cell r="A432">
            <v>0</v>
          </cell>
          <cell r="I432" t="str">
            <v>3/2018</v>
          </cell>
          <cell r="T432">
            <v>160000</v>
          </cell>
          <cell r="U432">
            <v>136000</v>
          </cell>
          <cell r="X432">
            <v>160000</v>
          </cell>
          <cell r="Y432">
            <v>136000</v>
          </cell>
        </row>
        <row r="433">
          <cell r="A433">
            <v>0</v>
          </cell>
          <cell r="I433" t="str">
            <v>3/2018</v>
          </cell>
          <cell r="T433">
            <v>200000</v>
          </cell>
          <cell r="U433">
            <v>170000</v>
          </cell>
          <cell r="X433">
            <v>200000</v>
          </cell>
          <cell r="Y433">
            <v>170000</v>
          </cell>
        </row>
        <row r="434">
          <cell r="A434">
            <v>0</v>
          </cell>
          <cell r="I434" t="str">
            <v>3/2018</v>
          </cell>
          <cell r="T434">
            <v>100000</v>
          </cell>
          <cell r="U434">
            <v>85000</v>
          </cell>
          <cell r="X434">
            <v>100000</v>
          </cell>
          <cell r="Y434">
            <v>85000</v>
          </cell>
        </row>
        <row r="435">
          <cell r="A435">
            <v>0</v>
          </cell>
          <cell r="I435" t="str">
            <v>5/2018</v>
          </cell>
          <cell r="T435">
            <v>257000</v>
          </cell>
          <cell r="U435">
            <v>205600</v>
          </cell>
          <cell r="X435">
            <v>257000</v>
          </cell>
          <cell r="Y435">
            <v>205600</v>
          </cell>
        </row>
        <row r="436">
          <cell r="A436">
            <v>0</v>
          </cell>
          <cell r="I436" t="str">
            <v>3/2018</v>
          </cell>
          <cell r="T436">
            <v>600000</v>
          </cell>
          <cell r="U436">
            <v>510000</v>
          </cell>
          <cell r="X436">
            <v>600000</v>
          </cell>
          <cell r="Y436">
            <v>510000</v>
          </cell>
        </row>
        <row r="437">
          <cell r="A437">
            <v>0</v>
          </cell>
          <cell r="I437" t="str">
            <v>3/2018</v>
          </cell>
          <cell r="T437">
            <v>40000</v>
          </cell>
          <cell r="U437">
            <v>34000</v>
          </cell>
          <cell r="X437">
            <v>40000</v>
          </cell>
          <cell r="Y437">
            <v>34000</v>
          </cell>
        </row>
        <row r="438">
          <cell r="A438">
            <v>0</v>
          </cell>
          <cell r="I438" t="str">
            <v>3/2018</v>
          </cell>
          <cell r="T438">
            <v>192817</v>
          </cell>
          <cell r="U438">
            <v>163894.45000000001</v>
          </cell>
          <cell r="X438">
            <v>192817</v>
          </cell>
          <cell r="Y438">
            <v>163894.45000000001</v>
          </cell>
        </row>
        <row r="439">
          <cell r="A439">
            <v>0</v>
          </cell>
          <cell r="I439" t="str">
            <v>3/2018</v>
          </cell>
          <cell r="T439">
            <v>1000000</v>
          </cell>
          <cell r="U439">
            <v>850000</v>
          </cell>
          <cell r="X439">
            <v>1000000</v>
          </cell>
          <cell r="Y439">
            <v>850000</v>
          </cell>
        </row>
        <row r="440">
          <cell r="A440">
            <v>0</v>
          </cell>
          <cell r="I440" t="str">
            <v>3/2018</v>
          </cell>
          <cell r="T440">
            <v>200000</v>
          </cell>
          <cell r="U440">
            <v>170000</v>
          </cell>
          <cell r="X440">
            <v>200000</v>
          </cell>
          <cell r="Y440">
            <v>170000</v>
          </cell>
        </row>
        <row r="441">
          <cell r="A441">
            <v>0</v>
          </cell>
          <cell r="I441" t="str">
            <v>3/2018</v>
          </cell>
          <cell r="T441">
            <v>400000</v>
          </cell>
          <cell r="U441">
            <v>340000</v>
          </cell>
          <cell r="X441">
            <v>400000</v>
          </cell>
          <cell r="Y441">
            <v>340000</v>
          </cell>
        </row>
        <row r="442">
          <cell r="A442">
            <v>0</v>
          </cell>
          <cell r="I442" t="str">
            <v>3/2018</v>
          </cell>
          <cell r="T442">
            <v>279210</v>
          </cell>
          <cell r="U442">
            <v>237328.5</v>
          </cell>
          <cell r="X442">
            <v>279210</v>
          </cell>
          <cell r="Y442">
            <v>237328.5</v>
          </cell>
        </row>
        <row r="443">
          <cell r="A443">
            <v>0</v>
          </cell>
          <cell r="I443" t="str">
            <v>3/2018</v>
          </cell>
          <cell r="T443">
            <v>300000</v>
          </cell>
          <cell r="U443">
            <v>255000</v>
          </cell>
          <cell r="X443">
            <v>300000</v>
          </cell>
          <cell r="Y443">
            <v>255000</v>
          </cell>
        </row>
        <row r="444">
          <cell r="A444">
            <v>0</v>
          </cell>
          <cell r="I444" t="str">
            <v>1/2017</v>
          </cell>
          <cell r="T444">
            <v>58000</v>
          </cell>
          <cell r="U444">
            <v>46400</v>
          </cell>
          <cell r="X444">
            <v>58000</v>
          </cell>
          <cell r="Y444">
            <v>46400</v>
          </cell>
        </row>
        <row r="445">
          <cell r="A445">
            <v>0</v>
          </cell>
          <cell r="I445" t="str">
            <v>1/2017</v>
          </cell>
          <cell r="T445">
            <v>123000</v>
          </cell>
          <cell r="U445">
            <v>98400</v>
          </cell>
          <cell r="X445">
            <v>123000</v>
          </cell>
          <cell r="Y445">
            <v>98400</v>
          </cell>
        </row>
        <row r="446">
          <cell r="A446">
            <v>0</v>
          </cell>
          <cell r="I446" t="str">
            <v>3/2018</v>
          </cell>
          <cell r="T446">
            <v>100000</v>
          </cell>
          <cell r="U446">
            <v>85000</v>
          </cell>
          <cell r="X446">
            <v>100000</v>
          </cell>
          <cell r="Y446">
            <v>85000</v>
          </cell>
        </row>
        <row r="447">
          <cell r="A447">
            <v>0</v>
          </cell>
          <cell r="I447" t="str">
            <v>3/2018</v>
          </cell>
          <cell r="T447">
            <v>358279</v>
          </cell>
          <cell r="U447">
            <v>304537.15000000002</v>
          </cell>
          <cell r="X447">
            <v>358279</v>
          </cell>
          <cell r="Y447">
            <v>304537.15000000002</v>
          </cell>
        </row>
        <row r="448">
          <cell r="A448">
            <v>0</v>
          </cell>
          <cell r="I448" t="str">
            <v>3/2018</v>
          </cell>
          <cell r="T448">
            <v>300000</v>
          </cell>
          <cell r="U448">
            <v>255000</v>
          </cell>
          <cell r="X448">
            <v>300000</v>
          </cell>
          <cell r="Y448">
            <v>255000</v>
          </cell>
        </row>
        <row r="449">
          <cell r="A449">
            <v>0</v>
          </cell>
          <cell r="I449" t="str">
            <v>2/2018</v>
          </cell>
          <cell r="T449">
            <v>989842.5</v>
          </cell>
          <cell r="U449">
            <v>791874</v>
          </cell>
          <cell r="X449">
            <v>989842.5</v>
          </cell>
          <cell r="Y449">
            <v>791874</v>
          </cell>
        </row>
        <row r="450">
          <cell r="A450">
            <v>0</v>
          </cell>
          <cell r="I450" t="str">
            <v>3/2018</v>
          </cell>
          <cell r="T450">
            <v>70000</v>
          </cell>
          <cell r="U450">
            <v>59500</v>
          </cell>
          <cell r="X450">
            <v>70000</v>
          </cell>
          <cell r="Y450">
            <v>59500</v>
          </cell>
        </row>
        <row r="451">
          <cell r="A451">
            <v>0</v>
          </cell>
          <cell r="I451" t="str">
            <v>3/2018</v>
          </cell>
          <cell r="T451">
            <v>800000</v>
          </cell>
          <cell r="U451">
            <v>680000</v>
          </cell>
          <cell r="X451">
            <v>800000</v>
          </cell>
          <cell r="Y451">
            <v>680000</v>
          </cell>
        </row>
        <row r="452">
          <cell r="A452">
            <v>0</v>
          </cell>
          <cell r="I452" t="str">
            <v>3/2018</v>
          </cell>
          <cell r="T452">
            <v>50000</v>
          </cell>
          <cell r="U452">
            <v>42500</v>
          </cell>
          <cell r="X452">
            <v>50000</v>
          </cell>
          <cell r="Y452">
            <v>42500</v>
          </cell>
        </row>
        <row r="453">
          <cell r="A453">
            <v>0</v>
          </cell>
          <cell r="I453" t="str">
            <v>1/2017</v>
          </cell>
          <cell r="T453">
            <v>99300</v>
          </cell>
          <cell r="U453">
            <v>79440</v>
          </cell>
          <cell r="X453">
            <v>99300</v>
          </cell>
          <cell r="Y453">
            <v>79440</v>
          </cell>
        </row>
        <row r="454">
          <cell r="A454">
            <v>0</v>
          </cell>
          <cell r="I454" t="str">
            <v>3/2018</v>
          </cell>
          <cell r="T454">
            <v>900000</v>
          </cell>
          <cell r="U454">
            <v>765000</v>
          </cell>
          <cell r="X454">
            <v>900000</v>
          </cell>
          <cell r="Y454">
            <v>765000</v>
          </cell>
        </row>
        <row r="455">
          <cell r="A455">
            <v>0</v>
          </cell>
          <cell r="I455" t="str">
            <v>3/2018</v>
          </cell>
          <cell r="T455">
            <v>1000000</v>
          </cell>
          <cell r="U455">
            <v>850000</v>
          </cell>
          <cell r="X455">
            <v>1000000</v>
          </cell>
          <cell r="Y455">
            <v>850000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  <row r="468">
          <cell r="A468">
            <v>0</v>
          </cell>
        </row>
        <row r="469">
          <cell r="A469">
            <v>0</v>
          </cell>
        </row>
        <row r="470">
          <cell r="A470">
            <v>0</v>
          </cell>
        </row>
        <row r="471">
          <cell r="A471">
            <v>0</v>
          </cell>
        </row>
        <row r="472">
          <cell r="A472">
            <v>0</v>
          </cell>
        </row>
        <row r="473">
          <cell r="A473">
            <v>0</v>
          </cell>
        </row>
        <row r="474">
          <cell r="A474">
            <v>0</v>
          </cell>
        </row>
        <row r="475">
          <cell r="A475">
            <v>0</v>
          </cell>
        </row>
        <row r="476">
          <cell r="A476">
            <v>0</v>
          </cell>
        </row>
        <row r="477">
          <cell r="A477">
            <v>0</v>
          </cell>
        </row>
        <row r="478">
          <cell r="A478">
            <v>0</v>
          </cell>
        </row>
        <row r="479">
          <cell r="A479">
            <v>0</v>
          </cell>
        </row>
        <row r="480">
          <cell r="A480">
            <v>0</v>
          </cell>
        </row>
        <row r="481">
          <cell r="A481">
            <v>0</v>
          </cell>
        </row>
        <row r="482">
          <cell r="A482">
            <v>0</v>
          </cell>
        </row>
        <row r="483">
          <cell r="A483">
            <v>0</v>
          </cell>
        </row>
        <row r="484">
          <cell r="A484">
            <v>0</v>
          </cell>
        </row>
        <row r="485">
          <cell r="A485">
            <v>0</v>
          </cell>
        </row>
        <row r="486">
          <cell r="A486">
            <v>0</v>
          </cell>
        </row>
        <row r="487">
          <cell r="A487">
            <v>0</v>
          </cell>
        </row>
        <row r="488">
          <cell r="A488">
            <v>0</v>
          </cell>
        </row>
        <row r="489">
          <cell r="A489">
            <v>0</v>
          </cell>
        </row>
        <row r="490">
          <cell r="A490">
            <v>0</v>
          </cell>
        </row>
        <row r="491">
          <cell r="A491">
            <v>0</v>
          </cell>
        </row>
        <row r="492">
          <cell r="A492">
            <v>0</v>
          </cell>
        </row>
        <row r="493">
          <cell r="A493">
            <v>0</v>
          </cell>
        </row>
        <row r="494">
          <cell r="A494">
            <v>0</v>
          </cell>
        </row>
        <row r="495">
          <cell r="A495">
            <v>0</v>
          </cell>
        </row>
        <row r="496">
          <cell r="A496">
            <v>0</v>
          </cell>
        </row>
        <row r="497">
          <cell r="A497">
            <v>0</v>
          </cell>
        </row>
        <row r="498">
          <cell r="A498">
            <v>0</v>
          </cell>
        </row>
        <row r="499">
          <cell r="A499">
            <v>0</v>
          </cell>
        </row>
        <row r="500">
          <cell r="A500">
            <v>0</v>
          </cell>
        </row>
        <row r="501">
          <cell r="A501">
            <v>0</v>
          </cell>
        </row>
        <row r="502">
          <cell r="A502">
            <v>0</v>
          </cell>
        </row>
        <row r="503">
          <cell r="A503">
            <v>0</v>
          </cell>
        </row>
        <row r="504">
          <cell r="A504">
            <v>0</v>
          </cell>
        </row>
        <row r="505">
          <cell r="A505">
            <v>0</v>
          </cell>
        </row>
        <row r="506">
          <cell r="A506">
            <v>0</v>
          </cell>
        </row>
        <row r="507">
          <cell r="A507">
            <v>0</v>
          </cell>
        </row>
        <row r="508">
          <cell r="A508">
            <v>0</v>
          </cell>
        </row>
        <row r="509">
          <cell r="A509">
            <v>0</v>
          </cell>
        </row>
        <row r="510">
          <cell r="A510">
            <v>0</v>
          </cell>
        </row>
        <row r="511">
          <cell r="A511">
            <v>0</v>
          </cell>
        </row>
        <row r="512">
          <cell r="A512">
            <v>0</v>
          </cell>
        </row>
        <row r="513">
          <cell r="A513">
            <v>0</v>
          </cell>
        </row>
        <row r="514">
          <cell r="A514">
            <v>0</v>
          </cell>
        </row>
        <row r="515">
          <cell r="A515">
            <v>0</v>
          </cell>
        </row>
        <row r="516">
          <cell r="A516">
            <v>0</v>
          </cell>
        </row>
        <row r="517">
          <cell r="A517">
            <v>0</v>
          </cell>
        </row>
        <row r="518">
          <cell r="A518">
            <v>0</v>
          </cell>
        </row>
        <row r="519">
          <cell r="A519">
            <v>0</v>
          </cell>
        </row>
        <row r="520">
          <cell r="A520">
            <v>0</v>
          </cell>
        </row>
        <row r="521">
          <cell r="A521">
            <v>0</v>
          </cell>
        </row>
        <row r="522">
          <cell r="A522">
            <v>0</v>
          </cell>
        </row>
        <row r="523">
          <cell r="A523">
            <v>0</v>
          </cell>
        </row>
        <row r="524">
          <cell r="A524">
            <v>0</v>
          </cell>
        </row>
        <row r="525">
          <cell r="A525">
            <v>0</v>
          </cell>
        </row>
        <row r="526">
          <cell r="A526">
            <v>0</v>
          </cell>
        </row>
        <row r="527">
          <cell r="A527">
            <v>0</v>
          </cell>
        </row>
        <row r="528">
          <cell r="A528">
            <v>0</v>
          </cell>
        </row>
        <row r="529">
          <cell r="A529">
            <v>0</v>
          </cell>
        </row>
        <row r="530">
          <cell r="A530">
            <v>0</v>
          </cell>
        </row>
        <row r="531">
          <cell r="A531">
            <v>0</v>
          </cell>
        </row>
        <row r="532">
          <cell r="A532">
            <v>0</v>
          </cell>
        </row>
        <row r="533">
          <cell r="A533">
            <v>0</v>
          </cell>
        </row>
        <row r="534">
          <cell r="A534">
            <v>0</v>
          </cell>
        </row>
        <row r="535">
          <cell r="A535">
            <v>0</v>
          </cell>
        </row>
        <row r="536">
          <cell r="A536">
            <v>0</v>
          </cell>
        </row>
        <row r="537">
          <cell r="A537">
            <v>0</v>
          </cell>
        </row>
        <row r="538">
          <cell r="A538">
            <v>0</v>
          </cell>
        </row>
        <row r="539">
          <cell r="A539">
            <v>0</v>
          </cell>
        </row>
        <row r="540">
          <cell r="A540">
            <v>0</v>
          </cell>
        </row>
        <row r="541">
          <cell r="A541">
            <v>0</v>
          </cell>
        </row>
        <row r="542">
          <cell r="A542">
            <v>0</v>
          </cell>
        </row>
        <row r="543">
          <cell r="A543">
            <v>0</v>
          </cell>
        </row>
        <row r="544">
          <cell r="A544">
            <v>0</v>
          </cell>
        </row>
        <row r="545">
          <cell r="A545">
            <v>0</v>
          </cell>
        </row>
        <row r="546">
          <cell r="A546">
            <v>0</v>
          </cell>
        </row>
        <row r="547">
          <cell r="A547">
            <v>0</v>
          </cell>
        </row>
        <row r="548">
          <cell r="A548">
            <v>0</v>
          </cell>
        </row>
        <row r="549">
          <cell r="A549">
            <v>0</v>
          </cell>
        </row>
        <row r="550">
          <cell r="A550">
            <v>0</v>
          </cell>
        </row>
        <row r="551">
          <cell r="A551">
            <v>0</v>
          </cell>
        </row>
        <row r="552">
          <cell r="A552">
            <v>0</v>
          </cell>
        </row>
        <row r="553">
          <cell r="A553">
            <v>0</v>
          </cell>
        </row>
        <row r="554">
          <cell r="A554">
            <v>0</v>
          </cell>
        </row>
        <row r="555">
          <cell r="A555">
            <v>0</v>
          </cell>
        </row>
        <row r="556">
          <cell r="A556">
            <v>0</v>
          </cell>
        </row>
        <row r="557">
          <cell r="A557">
            <v>0</v>
          </cell>
        </row>
        <row r="558">
          <cell r="A558">
            <v>0</v>
          </cell>
        </row>
        <row r="559">
          <cell r="A559">
            <v>0</v>
          </cell>
        </row>
        <row r="560">
          <cell r="A560">
            <v>0</v>
          </cell>
        </row>
        <row r="561">
          <cell r="A561">
            <v>0</v>
          </cell>
        </row>
        <row r="562">
          <cell r="A562">
            <v>0</v>
          </cell>
        </row>
        <row r="563">
          <cell r="A563">
            <v>0</v>
          </cell>
        </row>
        <row r="564">
          <cell r="A564">
            <v>0</v>
          </cell>
        </row>
        <row r="565">
          <cell r="A565">
            <v>0</v>
          </cell>
        </row>
        <row r="566">
          <cell r="A566">
            <v>0</v>
          </cell>
        </row>
        <row r="567">
          <cell r="A567">
            <v>0</v>
          </cell>
        </row>
        <row r="568">
          <cell r="A568">
            <v>0</v>
          </cell>
        </row>
        <row r="569">
          <cell r="A569">
            <v>0</v>
          </cell>
        </row>
        <row r="570">
          <cell r="A570">
            <v>0</v>
          </cell>
        </row>
        <row r="571">
          <cell r="A571">
            <v>0</v>
          </cell>
        </row>
        <row r="572">
          <cell r="A572">
            <v>0</v>
          </cell>
        </row>
        <row r="573">
          <cell r="A573">
            <v>0</v>
          </cell>
        </row>
        <row r="574">
          <cell r="A574">
            <v>0</v>
          </cell>
        </row>
        <row r="575">
          <cell r="A575">
            <v>0</v>
          </cell>
        </row>
        <row r="576">
          <cell r="A576">
            <v>0</v>
          </cell>
        </row>
        <row r="577">
          <cell r="A577">
            <v>0</v>
          </cell>
        </row>
        <row r="578">
          <cell r="A578">
            <v>0</v>
          </cell>
        </row>
        <row r="579">
          <cell r="A579">
            <v>0</v>
          </cell>
        </row>
        <row r="580">
          <cell r="A580">
            <v>0</v>
          </cell>
        </row>
        <row r="581">
          <cell r="A581">
            <v>0</v>
          </cell>
        </row>
        <row r="582">
          <cell r="A582">
            <v>0</v>
          </cell>
        </row>
        <row r="583">
          <cell r="A583">
            <v>0</v>
          </cell>
        </row>
        <row r="584">
          <cell r="A584">
            <v>0</v>
          </cell>
        </row>
        <row r="585">
          <cell r="A585">
            <v>0</v>
          </cell>
        </row>
        <row r="586">
          <cell r="A586">
            <v>0</v>
          </cell>
        </row>
        <row r="587">
          <cell r="A587">
            <v>0</v>
          </cell>
        </row>
        <row r="588">
          <cell r="A588">
            <v>0</v>
          </cell>
        </row>
        <row r="589">
          <cell r="A589">
            <v>0</v>
          </cell>
        </row>
        <row r="590">
          <cell r="A590">
            <v>0</v>
          </cell>
        </row>
        <row r="591">
          <cell r="A591">
            <v>0</v>
          </cell>
        </row>
        <row r="592">
          <cell r="A592">
            <v>0</v>
          </cell>
        </row>
        <row r="593">
          <cell r="A593">
            <v>0</v>
          </cell>
        </row>
        <row r="594">
          <cell r="A594">
            <v>0</v>
          </cell>
        </row>
        <row r="595">
          <cell r="A595">
            <v>0</v>
          </cell>
        </row>
        <row r="596">
          <cell r="A596">
            <v>0</v>
          </cell>
        </row>
        <row r="597">
          <cell r="A597">
            <v>0</v>
          </cell>
        </row>
        <row r="598">
          <cell r="A598">
            <v>0</v>
          </cell>
        </row>
        <row r="599">
          <cell r="A599">
            <v>0</v>
          </cell>
        </row>
        <row r="600">
          <cell r="A600">
            <v>0</v>
          </cell>
        </row>
        <row r="601">
          <cell r="A601">
            <v>0</v>
          </cell>
        </row>
        <row r="602">
          <cell r="A602">
            <v>0</v>
          </cell>
        </row>
        <row r="603">
          <cell r="A603">
            <v>0</v>
          </cell>
        </row>
        <row r="604">
          <cell r="A604">
            <v>0</v>
          </cell>
        </row>
        <row r="605">
          <cell r="A605">
            <v>0</v>
          </cell>
        </row>
        <row r="606">
          <cell r="A606">
            <v>0</v>
          </cell>
        </row>
        <row r="607">
          <cell r="A607">
            <v>0</v>
          </cell>
        </row>
        <row r="608">
          <cell r="A608">
            <v>0</v>
          </cell>
        </row>
        <row r="609">
          <cell r="A609">
            <v>0</v>
          </cell>
        </row>
        <row r="610">
          <cell r="A610">
            <v>0</v>
          </cell>
        </row>
        <row r="611">
          <cell r="A611">
            <v>0</v>
          </cell>
        </row>
        <row r="612">
          <cell r="A612">
            <v>0</v>
          </cell>
        </row>
        <row r="613">
          <cell r="A613">
            <v>0</v>
          </cell>
        </row>
        <row r="614">
          <cell r="A614">
            <v>0</v>
          </cell>
        </row>
        <row r="615">
          <cell r="A615">
            <v>0</v>
          </cell>
        </row>
        <row r="616">
          <cell r="A616">
            <v>0</v>
          </cell>
        </row>
        <row r="617">
          <cell r="A617">
            <v>0</v>
          </cell>
        </row>
        <row r="618">
          <cell r="A618">
            <v>0</v>
          </cell>
        </row>
        <row r="619">
          <cell r="A619">
            <v>0</v>
          </cell>
        </row>
        <row r="620">
          <cell r="A620">
            <v>0</v>
          </cell>
        </row>
        <row r="621">
          <cell r="A621">
            <v>0</v>
          </cell>
        </row>
        <row r="622">
          <cell r="A622">
            <v>0</v>
          </cell>
        </row>
        <row r="623">
          <cell r="A623">
            <v>0</v>
          </cell>
        </row>
        <row r="624">
          <cell r="A624">
            <v>0</v>
          </cell>
        </row>
        <row r="625">
          <cell r="A625">
            <v>0</v>
          </cell>
        </row>
        <row r="626">
          <cell r="A626">
            <v>0</v>
          </cell>
        </row>
        <row r="627">
          <cell r="A627">
            <v>0</v>
          </cell>
        </row>
        <row r="628">
          <cell r="A628">
            <v>0</v>
          </cell>
        </row>
        <row r="629">
          <cell r="A629">
            <v>0</v>
          </cell>
        </row>
        <row r="630">
          <cell r="A630">
            <v>0</v>
          </cell>
        </row>
        <row r="631">
          <cell r="A631">
            <v>0</v>
          </cell>
        </row>
        <row r="632">
          <cell r="A632">
            <v>0</v>
          </cell>
        </row>
        <row r="633">
          <cell r="A633">
            <v>0</v>
          </cell>
        </row>
        <row r="634">
          <cell r="A634">
            <v>0</v>
          </cell>
        </row>
        <row r="635">
          <cell r="A635">
            <v>0</v>
          </cell>
        </row>
        <row r="636">
          <cell r="A636">
            <v>0</v>
          </cell>
        </row>
        <row r="637">
          <cell r="A637">
            <v>0</v>
          </cell>
        </row>
        <row r="638">
          <cell r="A638">
            <v>0</v>
          </cell>
        </row>
        <row r="639">
          <cell r="A639">
            <v>0</v>
          </cell>
        </row>
        <row r="640">
          <cell r="A640">
            <v>0</v>
          </cell>
        </row>
        <row r="641">
          <cell r="A641">
            <v>0</v>
          </cell>
        </row>
        <row r="642">
          <cell r="A642">
            <v>0</v>
          </cell>
        </row>
        <row r="643">
          <cell r="A643">
            <v>0</v>
          </cell>
        </row>
        <row r="644">
          <cell r="A644">
            <v>0</v>
          </cell>
        </row>
        <row r="645">
          <cell r="A645">
            <v>0</v>
          </cell>
        </row>
        <row r="646">
          <cell r="A646">
            <v>0</v>
          </cell>
        </row>
        <row r="647">
          <cell r="A647">
            <v>0</v>
          </cell>
        </row>
        <row r="648">
          <cell r="A648">
            <v>0</v>
          </cell>
        </row>
        <row r="649">
          <cell r="A649">
            <v>0</v>
          </cell>
        </row>
        <row r="650">
          <cell r="A650">
            <v>0</v>
          </cell>
        </row>
        <row r="651">
          <cell r="A651">
            <v>0</v>
          </cell>
        </row>
        <row r="652">
          <cell r="A652">
            <v>0</v>
          </cell>
        </row>
        <row r="653">
          <cell r="A653">
            <v>0</v>
          </cell>
        </row>
        <row r="654">
          <cell r="A654">
            <v>0</v>
          </cell>
        </row>
        <row r="655">
          <cell r="A655">
            <v>0</v>
          </cell>
        </row>
        <row r="656">
          <cell r="A656">
            <v>0</v>
          </cell>
        </row>
        <row r="657">
          <cell r="A657">
            <v>0</v>
          </cell>
        </row>
        <row r="658">
          <cell r="A658">
            <v>0</v>
          </cell>
        </row>
        <row r="659">
          <cell r="A659">
            <v>0</v>
          </cell>
        </row>
        <row r="660">
          <cell r="A660">
            <v>0</v>
          </cell>
        </row>
        <row r="661">
          <cell r="A661">
            <v>0</v>
          </cell>
        </row>
        <row r="662">
          <cell r="A662">
            <v>0</v>
          </cell>
        </row>
        <row r="663">
          <cell r="A663">
            <v>0</v>
          </cell>
        </row>
        <row r="664">
          <cell r="A664">
            <v>0</v>
          </cell>
        </row>
        <row r="665">
          <cell r="A665">
            <v>0</v>
          </cell>
        </row>
        <row r="666">
          <cell r="A666">
            <v>0</v>
          </cell>
        </row>
        <row r="667">
          <cell r="A667">
            <v>0</v>
          </cell>
        </row>
        <row r="668">
          <cell r="A668">
            <v>0</v>
          </cell>
        </row>
        <row r="669">
          <cell r="A669">
            <v>0</v>
          </cell>
        </row>
        <row r="670">
          <cell r="A670">
            <v>0</v>
          </cell>
        </row>
        <row r="671">
          <cell r="A671">
            <v>0</v>
          </cell>
        </row>
        <row r="672">
          <cell r="A672">
            <v>0</v>
          </cell>
        </row>
        <row r="673">
          <cell r="A673">
            <v>0</v>
          </cell>
        </row>
        <row r="674">
          <cell r="A674">
            <v>0</v>
          </cell>
        </row>
        <row r="675">
          <cell r="A675">
            <v>0</v>
          </cell>
        </row>
        <row r="676">
          <cell r="A676">
            <v>0</v>
          </cell>
        </row>
        <row r="677">
          <cell r="A677">
            <v>0</v>
          </cell>
        </row>
        <row r="678">
          <cell r="A678">
            <v>0</v>
          </cell>
        </row>
        <row r="679">
          <cell r="A679">
            <v>0</v>
          </cell>
        </row>
        <row r="680">
          <cell r="A680">
            <v>0</v>
          </cell>
        </row>
        <row r="681">
          <cell r="A681">
            <v>0</v>
          </cell>
        </row>
        <row r="682">
          <cell r="A682">
            <v>0</v>
          </cell>
        </row>
        <row r="683">
          <cell r="A683">
            <v>0</v>
          </cell>
        </row>
        <row r="684">
          <cell r="A684">
            <v>0</v>
          </cell>
        </row>
        <row r="685">
          <cell r="A685">
            <v>0</v>
          </cell>
        </row>
        <row r="686">
          <cell r="A686">
            <v>0</v>
          </cell>
        </row>
        <row r="687">
          <cell r="A687">
            <v>0</v>
          </cell>
        </row>
        <row r="688">
          <cell r="A688">
            <v>0</v>
          </cell>
        </row>
        <row r="689">
          <cell r="A689">
            <v>0</v>
          </cell>
        </row>
        <row r="690">
          <cell r="A690">
            <v>0</v>
          </cell>
        </row>
        <row r="691">
          <cell r="A691">
            <v>0</v>
          </cell>
        </row>
        <row r="692">
          <cell r="A692">
            <v>0</v>
          </cell>
        </row>
        <row r="693">
          <cell r="A693">
            <v>0</v>
          </cell>
        </row>
        <row r="694">
          <cell r="A694">
            <v>0</v>
          </cell>
        </row>
        <row r="695">
          <cell r="A695">
            <v>0</v>
          </cell>
        </row>
        <row r="696">
          <cell r="A696">
            <v>0</v>
          </cell>
        </row>
        <row r="697">
          <cell r="A697">
            <v>0</v>
          </cell>
        </row>
        <row r="698">
          <cell r="A698">
            <v>0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  <row r="754">
          <cell r="A754">
            <v>0</v>
          </cell>
        </row>
        <row r="755">
          <cell r="A755">
            <v>0</v>
          </cell>
        </row>
        <row r="756">
          <cell r="A756">
            <v>0</v>
          </cell>
        </row>
        <row r="757">
          <cell r="A757">
            <v>0</v>
          </cell>
        </row>
        <row r="758">
          <cell r="A758">
            <v>0</v>
          </cell>
        </row>
        <row r="759">
          <cell r="A759">
            <v>0</v>
          </cell>
        </row>
        <row r="760">
          <cell r="A760">
            <v>0</v>
          </cell>
        </row>
        <row r="761">
          <cell r="A761">
            <v>0</v>
          </cell>
        </row>
        <row r="762">
          <cell r="A762">
            <v>0</v>
          </cell>
        </row>
        <row r="763">
          <cell r="A763">
            <v>0</v>
          </cell>
        </row>
        <row r="764">
          <cell r="A764">
            <v>0</v>
          </cell>
        </row>
        <row r="765">
          <cell r="A765">
            <v>0</v>
          </cell>
        </row>
        <row r="766">
          <cell r="A766">
            <v>0</v>
          </cell>
        </row>
        <row r="767">
          <cell r="A767">
            <v>0</v>
          </cell>
        </row>
        <row r="768">
          <cell r="A768">
            <v>0</v>
          </cell>
        </row>
        <row r="769">
          <cell r="A769">
            <v>0</v>
          </cell>
        </row>
        <row r="770">
          <cell r="A770">
            <v>0</v>
          </cell>
        </row>
        <row r="771">
          <cell r="A771">
            <v>0</v>
          </cell>
        </row>
        <row r="772">
          <cell r="A772">
            <v>0</v>
          </cell>
        </row>
        <row r="773">
          <cell r="A773">
            <v>0</v>
          </cell>
        </row>
        <row r="774">
          <cell r="A774">
            <v>0</v>
          </cell>
        </row>
        <row r="775">
          <cell r="A775">
            <v>0</v>
          </cell>
        </row>
        <row r="776">
          <cell r="A776">
            <v>0</v>
          </cell>
        </row>
        <row r="777">
          <cell r="A777">
            <v>0</v>
          </cell>
        </row>
        <row r="778">
          <cell r="A778">
            <v>0</v>
          </cell>
        </row>
        <row r="779">
          <cell r="A779">
            <v>0</v>
          </cell>
        </row>
        <row r="780">
          <cell r="A780">
            <v>0</v>
          </cell>
        </row>
        <row r="781">
          <cell r="A781">
            <v>0</v>
          </cell>
        </row>
        <row r="782">
          <cell r="A782">
            <v>0</v>
          </cell>
        </row>
        <row r="783">
          <cell r="A783">
            <v>0</v>
          </cell>
        </row>
        <row r="784">
          <cell r="A784">
            <v>0</v>
          </cell>
        </row>
        <row r="785">
          <cell r="A785">
            <v>0</v>
          </cell>
        </row>
        <row r="786">
          <cell r="A786">
            <v>0</v>
          </cell>
        </row>
        <row r="787">
          <cell r="A787">
            <v>0</v>
          </cell>
        </row>
        <row r="788">
          <cell r="A788">
            <v>0</v>
          </cell>
        </row>
        <row r="789">
          <cell r="A789">
            <v>0</v>
          </cell>
        </row>
        <row r="790">
          <cell r="A790">
            <v>0</v>
          </cell>
        </row>
        <row r="791">
          <cell r="A791">
            <v>0</v>
          </cell>
        </row>
        <row r="792">
          <cell r="A792">
            <v>0</v>
          </cell>
        </row>
        <row r="793">
          <cell r="A793">
            <v>0</v>
          </cell>
        </row>
        <row r="794">
          <cell r="A794">
            <v>0</v>
          </cell>
        </row>
        <row r="795">
          <cell r="A795">
            <v>0</v>
          </cell>
        </row>
        <row r="796">
          <cell r="A796">
            <v>0</v>
          </cell>
        </row>
        <row r="797">
          <cell r="A797">
            <v>0</v>
          </cell>
        </row>
        <row r="798">
          <cell r="A798">
            <v>0</v>
          </cell>
        </row>
        <row r="799">
          <cell r="A799">
            <v>0</v>
          </cell>
        </row>
        <row r="800">
          <cell r="A800">
            <v>0</v>
          </cell>
        </row>
        <row r="801">
          <cell r="A801">
            <v>0</v>
          </cell>
        </row>
        <row r="802">
          <cell r="A802">
            <v>0</v>
          </cell>
        </row>
        <row r="803">
          <cell r="A803">
            <v>0</v>
          </cell>
        </row>
        <row r="804">
          <cell r="A804">
            <v>0</v>
          </cell>
        </row>
        <row r="805">
          <cell r="A805">
            <v>0</v>
          </cell>
        </row>
        <row r="806">
          <cell r="A806">
            <v>0</v>
          </cell>
        </row>
        <row r="807">
          <cell r="A807">
            <v>0</v>
          </cell>
        </row>
        <row r="808">
          <cell r="A808">
            <v>0</v>
          </cell>
        </row>
        <row r="809">
          <cell r="A809">
            <v>0</v>
          </cell>
        </row>
        <row r="810">
          <cell r="A810">
            <v>0</v>
          </cell>
        </row>
        <row r="811">
          <cell r="A811">
            <v>0</v>
          </cell>
        </row>
        <row r="812">
          <cell r="A812">
            <v>0</v>
          </cell>
        </row>
        <row r="813">
          <cell r="A813">
            <v>0</v>
          </cell>
        </row>
        <row r="814">
          <cell r="A814">
            <v>0</v>
          </cell>
        </row>
        <row r="815">
          <cell r="A815">
            <v>0</v>
          </cell>
        </row>
        <row r="816">
          <cell r="A816">
            <v>0</v>
          </cell>
        </row>
        <row r="817">
          <cell r="A817">
            <v>0</v>
          </cell>
        </row>
        <row r="818">
          <cell r="A818">
            <v>0</v>
          </cell>
        </row>
        <row r="819">
          <cell r="A819">
            <v>0</v>
          </cell>
        </row>
        <row r="820">
          <cell r="A820">
            <v>0</v>
          </cell>
        </row>
        <row r="821">
          <cell r="A821">
            <v>0</v>
          </cell>
        </row>
        <row r="822">
          <cell r="A822">
            <v>0</v>
          </cell>
        </row>
        <row r="823">
          <cell r="A823">
            <v>0</v>
          </cell>
        </row>
        <row r="824">
          <cell r="A824">
            <v>0</v>
          </cell>
        </row>
        <row r="825">
          <cell r="A825">
            <v>0</v>
          </cell>
        </row>
        <row r="826">
          <cell r="A826">
            <v>0</v>
          </cell>
        </row>
        <row r="827">
          <cell r="A827">
            <v>0</v>
          </cell>
        </row>
        <row r="828">
          <cell r="A828">
            <v>0</v>
          </cell>
        </row>
        <row r="829">
          <cell r="A829">
            <v>0</v>
          </cell>
        </row>
        <row r="830">
          <cell r="A830">
            <v>0</v>
          </cell>
        </row>
        <row r="831">
          <cell r="A831">
            <v>0</v>
          </cell>
        </row>
        <row r="832">
          <cell r="A832">
            <v>0</v>
          </cell>
        </row>
        <row r="833">
          <cell r="A833">
            <v>0</v>
          </cell>
        </row>
        <row r="834">
          <cell r="A834">
            <v>0</v>
          </cell>
        </row>
        <row r="835">
          <cell r="A835">
            <v>0</v>
          </cell>
        </row>
        <row r="836">
          <cell r="A836">
            <v>0</v>
          </cell>
        </row>
        <row r="837">
          <cell r="A837">
            <v>0</v>
          </cell>
        </row>
        <row r="838">
          <cell r="A838">
            <v>0</v>
          </cell>
        </row>
        <row r="839">
          <cell r="A839">
            <v>0</v>
          </cell>
        </row>
        <row r="840">
          <cell r="A840">
            <v>0</v>
          </cell>
        </row>
        <row r="841">
          <cell r="A841">
            <v>0</v>
          </cell>
        </row>
        <row r="842">
          <cell r="A842">
            <v>0</v>
          </cell>
        </row>
        <row r="843">
          <cell r="A843">
            <v>0</v>
          </cell>
        </row>
        <row r="844">
          <cell r="A844">
            <v>0</v>
          </cell>
        </row>
        <row r="845">
          <cell r="A845">
            <v>0</v>
          </cell>
        </row>
        <row r="846">
          <cell r="A846">
            <v>0</v>
          </cell>
        </row>
        <row r="847">
          <cell r="A847">
            <v>0</v>
          </cell>
        </row>
        <row r="848">
          <cell r="A848">
            <v>0</v>
          </cell>
        </row>
        <row r="849">
          <cell r="A849">
            <v>0</v>
          </cell>
        </row>
        <row r="850">
          <cell r="A850">
            <v>0</v>
          </cell>
        </row>
        <row r="851">
          <cell r="A851">
            <v>0</v>
          </cell>
        </row>
        <row r="852">
          <cell r="A852">
            <v>0</v>
          </cell>
        </row>
        <row r="853">
          <cell r="A853">
            <v>0</v>
          </cell>
        </row>
        <row r="854">
          <cell r="A854">
            <v>0</v>
          </cell>
        </row>
        <row r="855">
          <cell r="A855">
            <v>0</v>
          </cell>
        </row>
        <row r="856">
          <cell r="A856">
            <v>0</v>
          </cell>
        </row>
        <row r="857">
          <cell r="A857">
            <v>0</v>
          </cell>
        </row>
        <row r="858">
          <cell r="A858">
            <v>0</v>
          </cell>
        </row>
        <row r="859">
          <cell r="A859">
            <v>0</v>
          </cell>
        </row>
        <row r="860">
          <cell r="A860">
            <v>0</v>
          </cell>
        </row>
        <row r="861">
          <cell r="A861">
            <v>0</v>
          </cell>
        </row>
        <row r="862">
          <cell r="A862">
            <v>0</v>
          </cell>
        </row>
        <row r="863">
          <cell r="A863">
            <v>0</v>
          </cell>
        </row>
        <row r="864">
          <cell r="A864">
            <v>0</v>
          </cell>
        </row>
        <row r="865">
          <cell r="A865">
            <v>0</v>
          </cell>
        </row>
        <row r="866">
          <cell r="A866">
            <v>0</v>
          </cell>
        </row>
        <row r="867">
          <cell r="A867">
            <v>0</v>
          </cell>
        </row>
        <row r="868">
          <cell r="A868">
            <v>0</v>
          </cell>
        </row>
        <row r="869">
          <cell r="A869">
            <v>0</v>
          </cell>
        </row>
        <row r="870">
          <cell r="A870">
            <v>0</v>
          </cell>
        </row>
        <row r="871">
          <cell r="A871">
            <v>0</v>
          </cell>
        </row>
        <row r="872">
          <cell r="A872">
            <v>0</v>
          </cell>
        </row>
        <row r="873">
          <cell r="A873">
            <v>0</v>
          </cell>
        </row>
        <row r="874">
          <cell r="A874">
            <v>0</v>
          </cell>
        </row>
        <row r="875">
          <cell r="A875">
            <v>0</v>
          </cell>
        </row>
        <row r="876">
          <cell r="A876">
            <v>0</v>
          </cell>
        </row>
        <row r="877">
          <cell r="A877">
            <v>0</v>
          </cell>
        </row>
        <row r="878">
          <cell r="A878">
            <v>0</v>
          </cell>
        </row>
        <row r="879">
          <cell r="A879">
            <v>0</v>
          </cell>
        </row>
        <row r="880">
          <cell r="A880">
            <v>0</v>
          </cell>
        </row>
        <row r="881">
          <cell r="A881">
            <v>0</v>
          </cell>
        </row>
        <row r="882">
          <cell r="A882">
            <v>0</v>
          </cell>
        </row>
        <row r="883">
          <cell r="A883">
            <v>0</v>
          </cell>
        </row>
        <row r="884">
          <cell r="A884">
            <v>0</v>
          </cell>
        </row>
        <row r="885">
          <cell r="A885">
            <v>0</v>
          </cell>
        </row>
        <row r="886">
          <cell r="A886">
            <v>0</v>
          </cell>
        </row>
        <row r="887">
          <cell r="A887">
            <v>0</v>
          </cell>
        </row>
        <row r="888">
          <cell r="A888">
            <v>0</v>
          </cell>
        </row>
        <row r="889">
          <cell r="A889">
            <v>0</v>
          </cell>
        </row>
        <row r="890">
          <cell r="A890">
            <v>0</v>
          </cell>
        </row>
        <row r="891">
          <cell r="A891">
            <v>0</v>
          </cell>
        </row>
        <row r="892">
          <cell r="A892">
            <v>0</v>
          </cell>
        </row>
        <row r="893">
          <cell r="A893">
            <v>0</v>
          </cell>
        </row>
        <row r="894">
          <cell r="A894">
            <v>0</v>
          </cell>
        </row>
        <row r="895">
          <cell r="A895">
            <v>0</v>
          </cell>
        </row>
        <row r="896">
          <cell r="A896">
            <v>0</v>
          </cell>
        </row>
        <row r="897">
          <cell r="A897">
            <v>0</v>
          </cell>
        </row>
        <row r="898">
          <cell r="A898">
            <v>0</v>
          </cell>
        </row>
        <row r="899">
          <cell r="A899">
            <v>0</v>
          </cell>
        </row>
        <row r="900">
          <cell r="A900">
            <v>0</v>
          </cell>
        </row>
        <row r="901">
          <cell r="A901">
            <v>0</v>
          </cell>
        </row>
        <row r="902">
          <cell r="A902">
            <v>0</v>
          </cell>
        </row>
        <row r="903">
          <cell r="A903">
            <v>0</v>
          </cell>
        </row>
        <row r="904">
          <cell r="A904">
            <v>0</v>
          </cell>
        </row>
        <row r="905">
          <cell r="A905">
            <v>0</v>
          </cell>
        </row>
        <row r="906">
          <cell r="A906">
            <v>0</v>
          </cell>
        </row>
        <row r="907">
          <cell r="A907">
            <v>0</v>
          </cell>
        </row>
        <row r="908">
          <cell r="A908">
            <v>0</v>
          </cell>
        </row>
        <row r="909">
          <cell r="A909">
            <v>0</v>
          </cell>
        </row>
        <row r="910">
          <cell r="A910">
            <v>0</v>
          </cell>
        </row>
        <row r="911">
          <cell r="A911">
            <v>0</v>
          </cell>
        </row>
        <row r="912">
          <cell r="A912">
            <v>0</v>
          </cell>
        </row>
        <row r="913">
          <cell r="A913">
            <v>0</v>
          </cell>
        </row>
        <row r="914">
          <cell r="A914">
            <v>0</v>
          </cell>
        </row>
        <row r="915">
          <cell r="A915">
            <v>0</v>
          </cell>
        </row>
        <row r="916">
          <cell r="A916">
            <v>0</v>
          </cell>
        </row>
        <row r="917">
          <cell r="A917">
            <v>0</v>
          </cell>
        </row>
        <row r="918">
          <cell r="A918">
            <v>0</v>
          </cell>
        </row>
        <row r="919">
          <cell r="A919">
            <v>0</v>
          </cell>
        </row>
        <row r="920">
          <cell r="A920">
            <v>0</v>
          </cell>
        </row>
        <row r="921">
          <cell r="A921">
            <v>0</v>
          </cell>
        </row>
        <row r="922">
          <cell r="A922">
            <v>0</v>
          </cell>
        </row>
        <row r="923">
          <cell r="A923">
            <v>0</v>
          </cell>
        </row>
        <row r="924">
          <cell r="A924">
            <v>0</v>
          </cell>
        </row>
        <row r="925">
          <cell r="A925">
            <v>0</v>
          </cell>
        </row>
        <row r="926">
          <cell r="A926">
            <v>0</v>
          </cell>
        </row>
        <row r="927">
          <cell r="A927">
            <v>0</v>
          </cell>
        </row>
        <row r="928">
          <cell r="A928">
            <v>0</v>
          </cell>
        </row>
        <row r="929">
          <cell r="A929">
            <v>0</v>
          </cell>
        </row>
        <row r="930">
          <cell r="A930">
            <v>0</v>
          </cell>
        </row>
        <row r="931">
          <cell r="A931">
            <v>0</v>
          </cell>
        </row>
        <row r="932">
          <cell r="A932">
            <v>0</v>
          </cell>
        </row>
        <row r="933">
          <cell r="A933">
            <v>0</v>
          </cell>
        </row>
        <row r="934">
          <cell r="A934">
            <v>0</v>
          </cell>
        </row>
        <row r="935">
          <cell r="A935">
            <v>0</v>
          </cell>
        </row>
        <row r="936">
          <cell r="A936">
            <v>0</v>
          </cell>
        </row>
        <row r="937">
          <cell r="A937">
            <v>0</v>
          </cell>
        </row>
        <row r="938">
          <cell r="A938">
            <v>0</v>
          </cell>
        </row>
        <row r="939">
          <cell r="A939">
            <v>0</v>
          </cell>
        </row>
        <row r="940">
          <cell r="A940">
            <v>0</v>
          </cell>
        </row>
        <row r="941">
          <cell r="A941">
            <v>0</v>
          </cell>
        </row>
        <row r="942">
          <cell r="A942">
            <v>0</v>
          </cell>
        </row>
        <row r="943">
          <cell r="A943">
            <v>0</v>
          </cell>
        </row>
        <row r="944">
          <cell r="A944">
            <v>0</v>
          </cell>
        </row>
        <row r="945">
          <cell r="A945">
            <v>0</v>
          </cell>
        </row>
        <row r="946">
          <cell r="A946">
            <v>0</v>
          </cell>
        </row>
        <row r="947">
          <cell r="A947">
            <v>0</v>
          </cell>
        </row>
        <row r="948">
          <cell r="A948">
            <v>0</v>
          </cell>
        </row>
        <row r="949">
          <cell r="A949">
            <v>0</v>
          </cell>
        </row>
        <row r="950">
          <cell r="A950">
            <v>0</v>
          </cell>
        </row>
        <row r="951">
          <cell r="A951">
            <v>0</v>
          </cell>
        </row>
        <row r="952">
          <cell r="A952">
            <v>0</v>
          </cell>
        </row>
        <row r="953">
          <cell r="A953">
            <v>0</v>
          </cell>
        </row>
        <row r="954">
          <cell r="A954">
            <v>0</v>
          </cell>
        </row>
        <row r="955">
          <cell r="A955">
            <v>0</v>
          </cell>
        </row>
        <row r="956">
          <cell r="A956">
            <v>0</v>
          </cell>
        </row>
        <row r="957">
          <cell r="A957">
            <v>0</v>
          </cell>
        </row>
        <row r="958">
          <cell r="A958">
            <v>0</v>
          </cell>
        </row>
        <row r="959">
          <cell r="A959">
            <v>0</v>
          </cell>
        </row>
        <row r="960">
          <cell r="A960">
            <v>0</v>
          </cell>
        </row>
        <row r="961">
          <cell r="A961">
            <v>0</v>
          </cell>
        </row>
        <row r="962">
          <cell r="A962">
            <v>0</v>
          </cell>
        </row>
        <row r="963">
          <cell r="A963">
            <v>0</v>
          </cell>
        </row>
        <row r="964">
          <cell r="A964">
            <v>0</v>
          </cell>
        </row>
        <row r="965">
          <cell r="A965">
            <v>0</v>
          </cell>
        </row>
        <row r="966">
          <cell r="A966">
            <v>0</v>
          </cell>
        </row>
        <row r="967">
          <cell r="A967">
            <v>0</v>
          </cell>
        </row>
        <row r="968">
          <cell r="A968">
            <v>0</v>
          </cell>
        </row>
        <row r="969">
          <cell r="A969">
            <v>0</v>
          </cell>
        </row>
        <row r="970">
          <cell r="A970">
            <v>0</v>
          </cell>
        </row>
        <row r="971">
          <cell r="A971">
            <v>0</v>
          </cell>
        </row>
        <row r="972">
          <cell r="A972">
            <v>0</v>
          </cell>
        </row>
        <row r="973">
          <cell r="A973">
            <v>0</v>
          </cell>
        </row>
        <row r="974">
          <cell r="A974">
            <v>0</v>
          </cell>
        </row>
        <row r="975">
          <cell r="A975">
            <v>0</v>
          </cell>
        </row>
        <row r="976">
          <cell r="A976">
            <v>0</v>
          </cell>
        </row>
        <row r="977">
          <cell r="A977">
            <v>0</v>
          </cell>
        </row>
        <row r="978">
          <cell r="A978">
            <v>0</v>
          </cell>
        </row>
        <row r="979">
          <cell r="A979">
            <v>0</v>
          </cell>
        </row>
        <row r="980">
          <cell r="A980">
            <v>0</v>
          </cell>
        </row>
        <row r="981">
          <cell r="A981">
            <v>0</v>
          </cell>
        </row>
        <row r="982">
          <cell r="A982">
            <v>0</v>
          </cell>
        </row>
        <row r="983">
          <cell r="A983">
            <v>0</v>
          </cell>
        </row>
        <row r="984">
          <cell r="A984">
            <v>0</v>
          </cell>
        </row>
        <row r="985">
          <cell r="A985">
            <v>0</v>
          </cell>
        </row>
        <row r="986">
          <cell r="A986">
            <v>0</v>
          </cell>
        </row>
        <row r="987">
          <cell r="A987">
            <v>0</v>
          </cell>
        </row>
        <row r="988">
          <cell r="A988">
            <v>0</v>
          </cell>
        </row>
        <row r="989">
          <cell r="A989">
            <v>0</v>
          </cell>
        </row>
        <row r="990">
          <cell r="A990">
            <v>0</v>
          </cell>
        </row>
        <row r="991">
          <cell r="A991">
            <v>0</v>
          </cell>
        </row>
        <row r="992">
          <cell r="A992">
            <v>0</v>
          </cell>
        </row>
        <row r="993">
          <cell r="A993">
            <v>0</v>
          </cell>
        </row>
        <row r="994">
          <cell r="A994">
            <v>0</v>
          </cell>
        </row>
        <row r="995">
          <cell r="A995">
            <v>0</v>
          </cell>
        </row>
        <row r="996">
          <cell r="A996">
            <v>0</v>
          </cell>
        </row>
        <row r="997">
          <cell r="A997">
            <v>0</v>
          </cell>
        </row>
        <row r="998">
          <cell r="A998">
            <v>0</v>
          </cell>
        </row>
        <row r="999">
          <cell r="A999">
            <v>0</v>
          </cell>
        </row>
        <row r="1000">
          <cell r="A1000">
            <v>0</v>
          </cell>
        </row>
        <row r="1001">
          <cell r="A1001">
            <v>0</v>
          </cell>
        </row>
        <row r="1002">
          <cell r="A1002">
            <v>0</v>
          </cell>
        </row>
        <row r="1003">
          <cell r="A1003">
            <v>0</v>
          </cell>
        </row>
        <row r="1004">
          <cell r="A1004">
            <v>0</v>
          </cell>
        </row>
        <row r="1005">
          <cell r="A1005">
            <v>0</v>
          </cell>
        </row>
        <row r="1006">
          <cell r="A1006">
            <v>0</v>
          </cell>
        </row>
        <row r="1007">
          <cell r="A1007">
            <v>0</v>
          </cell>
        </row>
        <row r="1008">
          <cell r="A1008">
            <v>0</v>
          </cell>
        </row>
        <row r="1009">
          <cell r="A1009">
            <v>0</v>
          </cell>
        </row>
        <row r="1010">
          <cell r="A1010">
            <v>0</v>
          </cell>
        </row>
        <row r="1011">
          <cell r="A1011">
            <v>0</v>
          </cell>
        </row>
        <row r="1012">
          <cell r="A1012">
            <v>0</v>
          </cell>
        </row>
        <row r="1013">
          <cell r="A1013">
            <v>0</v>
          </cell>
        </row>
        <row r="1014">
          <cell r="A1014">
            <v>0</v>
          </cell>
        </row>
        <row r="1015">
          <cell r="A1015">
            <v>0</v>
          </cell>
        </row>
        <row r="1016">
          <cell r="A1016">
            <v>0</v>
          </cell>
        </row>
        <row r="1017">
          <cell r="A1017">
            <v>0</v>
          </cell>
        </row>
        <row r="1018">
          <cell r="A1018">
            <v>0</v>
          </cell>
        </row>
        <row r="1019">
          <cell r="A1019">
            <v>0</v>
          </cell>
        </row>
        <row r="1020">
          <cell r="A1020">
            <v>0</v>
          </cell>
        </row>
        <row r="1021">
          <cell r="A1021">
            <v>0</v>
          </cell>
        </row>
        <row r="1022">
          <cell r="A1022">
            <v>0</v>
          </cell>
        </row>
        <row r="1023">
          <cell r="A1023">
            <v>0</v>
          </cell>
        </row>
        <row r="1024">
          <cell r="A1024">
            <v>0</v>
          </cell>
        </row>
        <row r="1025">
          <cell r="A1025">
            <v>0</v>
          </cell>
        </row>
        <row r="1026">
          <cell r="A1026">
            <v>0</v>
          </cell>
        </row>
        <row r="1027">
          <cell r="A1027">
            <v>0</v>
          </cell>
        </row>
        <row r="1028">
          <cell r="A1028">
            <v>0</v>
          </cell>
        </row>
        <row r="1029">
          <cell r="A1029">
            <v>0</v>
          </cell>
        </row>
        <row r="1030">
          <cell r="A1030">
            <v>0</v>
          </cell>
        </row>
        <row r="1031">
          <cell r="A1031">
            <v>0</v>
          </cell>
        </row>
        <row r="1032">
          <cell r="A1032">
            <v>0</v>
          </cell>
        </row>
        <row r="1033">
          <cell r="A1033">
            <v>0</v>
          </cell>
        </row>
        <row r="1034">
          <cell r="A1034">
            <v>0</v>
          </cell>
        </row>
        <row r="1035">
          <cell r="A1035">
            <v>0</v>
          </cell>
        </row>
        <row r="1036">
          <cell r="A1036">
            <v>0</v>
          </cell>
        </row>
        <row r="1037">
          <cell r="A1037">
            <v>0</v>
          </cell>
        </row>
        <row r="1038">
          <cell r="A1038">
            <v>0</v>
          </cell>
        </row>
        <row r="1039">
          <cell r="A1039">
            <v>0</v>
          </cell>
        </row>
        <row r="1040">
          <cell r="A1040">
            <v>0</v>
          </cell>
        </row>
        <row r="1041">
          <cell r="A1041">
            <v>0</v>
          </cell>
        </row>
        <row r="1042">
          <cell r="A1042">
            <v>0</v>
          </cell>
        </row>
        <row r="1043">
          <cell r="A1043">
            <v>0</v>
          </cell>
        </row>
        <row r="1044">
          <cell r="A1044">
            <v>0</v>
          </cell>
        </row>
        <row r="1045">
          <cell r="A1045">
            <v>0</v>
          </cell>
        </row>
        <row r="1046">
          <cell r="A1046">
            <v>0</v>
          </cell>
        </row>
        <row r="1047">
          <cell r="A1047">
            <v>0</v>
          </cell>
        </row>
        <row r="1048">
          <cell r="A1048">
            <v>0</v>
          </cell>
        </row>
        <row r="1049">
          <cell r="A1049">
            <v>0</v>
          </cell>
        </row>
        <row r="1050">
          <cell r="A1050">
            <v>0</v>
          </cell>
        </row>
        <row r="1051">
          <cell r="A1051">
            <v>0</v>
          </cell>
        </row>
        <row r="1052">
          <cell r="A1052">
            <v>0</v>
          </cell>
        </row>
        <row r="1053">
          <cell r="A1053">
            <v>0</v>
          </cell>
        </row>
        <row r="1054">
          <cell r="A1054">
            <v>0</v>
          </cell>
        </row>
        <row r="1055">
          <cell r="A1055">
            <v>0</v>
          </cell>
        </row>
        <row r="1056">
          <cell r="A1056">
            <v>0</v>
          </cell>
        </row>
        <row r="1057">
          <cell r="A1057">
            <v>0</v>
          </cell>
        </row>
        <row r="1058">
          <cell r="A1058">
            <v>0</v>
          </cell>
        </row>
        <row r="1059">
          <cell r="A1059">
            <v>0</v>
          </cell>
        </row>
        <row r="1060">
          <cell r="A1060">
            <v>0</v>
          </cell>
        </row>
        <row r="1061">
          <cell r="A1061">
            <v>0</v>
          </cell>
        </row>
        <row r="1062">
          <cell r="A1062">
            <v>0</v>
          </cell>
        </row>
        <row r="1063">
          <cell r="A1063">
            <v>0</v>
          </cell>
        </row>
        <row r="1064">
          <cell r="A1064">
            <v>0</v>
          </cell>
        </row>
        <row r="1065">
          <cell r="A1065">
            <v>0</v>
          </cell>
        </row>
        <row r="1066">
          <cell r="A1066">
            <v>0</v>
          </cell>
        </row>
        <row r="1067">
          <cell r="A1067">
            <v>0</v>
          </cell>
        </row>
        <row r="1068">
          <cell r="A1068">
            <v>0</v>
          </cell>
        </row>
        <row r="1069">
          <cell r="A1069">
            <v>0</v>
          </cell>
        </row>
        <row r="1070">
          <cell r="A1070">
            <v>0</v>
          </cell>
        </row>
        <row r="1071">
          <cell r="A1071">
            <v>0</v>
          </cell>
        </row>
        <row r="1072">
          <cell r="A1072">
            <v>0</v>
          </cell>
        </row>
        <row r="1073">
          <cell r="A1073">
            <v>0</v>
          </cell>
        </row>
        <row r="1074">
          <cell r="A1074">
            <v>0</v>
          </cell>
        </row>
        <row r="1075">
          <cell r="A1075">
            <v>0</v>
          </cell>
        </row>
        <row r="1076">
          <cell r="A1076">
            <v>0</v>
          </cell>
        </row>
        <row r="1077">
          <cell r="A1077">
            <v>0</v>
          </cell>
        </row>
        <row r="1078">
          <cell r="A1078">
            <v>0</v>
          </cell>
        </row>
        <row r="1079">
          <cell r="A1079">
            <v>0</v>
          </cell>
        </row>
        <row r="1080">
          <cell r="A1080">
            <v>0</v>
          </cell>
        </row>
        <row r="1081">
          <cell r="A1081">
            <v>0</v>
          </cell>
        </row>
        <row r="1082">
          <cell r="A1082">
            <v>0</v>
          </cell>
        </row>
        <row r="1083">
          <cell r="A1083">
            <v>0</v>
          </cell>
        </row>
        <row r="1084">
          <cell r="A1084">
            <v>0</v>
          </cell>
        </row>
        <row r="1085">
          <cell r="A1085">
            <v>0</v>
          </cell>
        </row>
        <row r="1086">
          <cell r="A1086">
            <v>0</v>
          </cell>
        </row>
        <row r="1087">
          <cell r="A1087">
            <v>0</v>
          </cell>
        </row>
        <row r="1088">
          <cell r="A1088">
            <v>0</v>
          </cell>
        </row>
        <row r="1089">
          <cell r="A1089">
            <v>0</v>
          </cell>
        </row>
        <row r="1090">
          <cell r="A1090">
            <v>0</v>
          </cell>
        </row>
        <row r="1091">
          <cell r="A1091">
            <v>0</v>
          </cell>
        </row>
        <row r="1092">
          <cell r="A1092">
            <v>0</v>
          </cell>
        </row>
        <row r="1093">
          <cell r="A1093">
            <v>0</v>
          </cell>
        </row>
        <row r="1094">
          <cell r="A1094">
            <v>0</v>
          </cell>
        </row>
        <row r="1095">
          <cell r="A1095">
            <v>0</v>
          </cell>
        </row>
        <row r="1096">
          <cell r="A1096">
            <v>0</v>
          </cell>
        </row>
        <row r="1097">
          <cell r="A1097">
            <v>0</v>
          </cell>
        </row>
        <row r="1098">
          <cell r="A1098">
            <v>0</v>
          </cell>
        </row>
        <row r="1099">
          <cell r="A1099">
            <v>0</v>
          </cell>
        </row>
        <row r="1100">
          <cell r="A1100">
            <v>0</v>
          </cell>
        </row>
        <row r="1101">
          <cell r="A1101">
            <v>0</v>
          </cell>
        </row>
        <row r="1102">
          <cell r="A1102">
            <v>0</v>
          </cell>
        </row>
        <row r="1103">
          <cell r="A1103">
            <v>0</v>
          </cell>
        </row>
        <row r="1104">
          <cell r="A1104">
            <v>0</v>
          </cell>
        </row>
        <row r="1105">
          <cell r="A1105">
            <v>0</v>
          </cell>
        </row>
        <row r="1106">
          <cell r="A1106">
            <v>0</v>
          </cell>
        </row>
        <row r="1107">
          <cell r="A1107">
            <v>0</v>
          </cell>
        </row>
        <row r="1108">
          <cell r="A1108">
            <v>0</v>
          </cell>
        </row>
        <row r="1109">
          <cell r="A1109">
            <v>0</v>
          </cell>
        </row>
        <row r="1110">
          <cell r="A1110">
            <v>0</v>
          </cell>
        </row>
        <row r="1111">
          <cell r="A1111">
            <v>0</v>
          </cell>
        </row>
        <row r="1112">
          <cell r="A1112">
            <v>0</v>
          </cell>
        </row>
        <row r="1113">
          <cell r="A1113">
            <v>0</v>
          </cell>
        </row>
        <row r="1114">
          <cell r="A1114">
            <v>0</v>
          </cell>
        </row>
        <row r="1115">
          <cell r="A1115">
            <v>0</v>
          </cell>
        </row>
        <row r="1116">
          <cell r="A1116">
            <v>0</v>
          </cell>
        </row>
        <row r="1117">
          <cell r="A1117">
            <v>0</v>
          </cell>
        </row>
        <row r="1118">
          <cell r="A1118">
            <v>0</v>
          </cell>
        </row>
        <row r="1119">
          <cell r="A1119">
            <v>0</v>
          </cell>
        </row>
        <row r="1120">
          <cell r="A1120">
            <v>0</v>
          </cell>
        </row>
        <row r="1121">
          <cell r="A1121">
            <v>0</v>
          </cell>
        </row>
        <row r="1122">
          <cell r="A1122">
            <v>0</v>
          </cell>
        </row>
        <row r="1123">
          <cell r="A1123">
            <v>0</v>
          </cell>
        </row>
        <row r="1124">
          <cell r="A1124">
            <v>0</v>
          </cell>
        </row>
        <row r="1125">
          <cell r="A1125">
            <v>0</v>
          </cell>
        </row>
        <row r="1126">
          <cell r="A1126">
            <v>0</v>
          </cell>
        </row>
        <row r="1127">
          <cell r="A1127">
            <v>0</v>
          </cell>
        </row>
        <row r="1128">
          <cell r="A1128">
            <v>0</v>
          </cell>
        </row>
        <row r="1129">
          <cell r="A1129">
            <v>0</v>
          </cell>
        </row>
        <row r="1130">
          <cell r="A1130">
            <v>0</v>
          </cell>
        </row>
        <row r="1131">
          <cell r="A1131">
            <v>0</v>
          </cell>
        </row>
        <row r="1132">
          <cell r="A1132">
            <v>0</v>
          </cell>
        </row>
        <row r="1133">
          <cell r="A1133">
            <v>0</v>
          </cell>
        </row>
        <row r="1134">
          <cell r="A1134">
            <v>0</v>
          </cell>
        </row>
        <row r="1135">
          <cell r="A1135">
            <v>0</v>
          </cell>
        </row>
        <row r="1136">
          <cell r="A1136">
            <v>0</v>
          </cell>
        </row>
        <row r="1137">
          <cell r="A1137">
            <v>0</v>
          </cell>
        </row>
        <row r="1138">
          <cell r="A1138">
            <v>0</v>
          </cell>
        </row>
        <row r="1139">
          <cell r="A1139">
            <v>0</v>
          </cell>
        </row>
        <row r="1140">
          <cell r="A1140">
            <v>0</v>
          </cell>
        </row>
        <row r="1141">
          <cell r="A1141">
            <v>0</v>
          </cell>
        </row>
        <row r="1142">
          <cell r="A1142">
            <v>0</v>
          </cell>
        </row>
        <row r="1143">
          <cell r="A1143">
            <v>0</v>
          </cell>
        </row>
        <row r="1144">
          <cell r="A1144">
            <v>0</v>
          </cell>
        </row>
        <row r="1145">
          <cell r="A1145">
            <v>0</v>
          </cell>
        </row>
        <row r="1146">
          <cell r="A1146">
            <v>0</v>
          </cell>
        </row>
        <row r="1147">
          <cell r="A1147">
            <v>0</v>
          </cell>
        </row>
        <row r="1148">
          <cell r="A1148">
            <v>0</v>
          </cell>
        </row>
        <row r="1149">
          <cell r="A1149">
            <v>0</v>
          </cell>
        </row>
        <row r="1150">
          <cell r="A1150">
            <v>0</v>
          </cell>
        </row>
        <row r="1151">
          <cell r="A1151">
            <v>0</v>
          </cell>
        </row>
        <row r="1152">
          <cell r="A1152">
            <v>0</v>
          </cell>
        </row>
        <row r="1153">
          <cell r="A1153">
            <v>0</v>
          </cell>
        </row>
        <row r="1154">
          <cell r="A1154">
            <v>0</v>
          </cell>
        </row>
        <row r="1155">
          <cell r="A1155">
            <v>0</v>
          </cell>
        </row>
        <row r="1156">
          <cell r="A1156">
            <v>0</v>
          </cell>
        </row>
        <row r="1157">
          <cell r="A1157">
            <v>0</v>
          </cell>
        </row>
        <row r="1158">
          <cell r="A1158">
            <v>0</v>
          </cell>
        </row>
        <row r="1159">
          <cell r="A1159">
            <v>0</v>
          </cell>
        </row>
        <row r="1160">
          <cell r="A1160">
            <v>0</v>
          </cell>
        </row>
        <row r="1161">
          <cell r="A1161">
            <v>0</v>
          </cell>
        </row>
        <row r="1162">
          <cell r="A1162">
            <v>0</v>
          </cell>
        </row>
        <row r="1163">
          <cell r="A1163">
            <v>0</v>
          </cell>
        </row>
        <row r="1164">
          <cell r="A1164">
            <v>0</v>
          </cell>
        </row>
        <row r="1165">
          <cell r="A1165">
            <v>0</v>
          </cell>
        </row>
        <row r="1166">
          <cell r="A1166">
            <v>0</v>
          </cell>
        </row>
        <row r="1167">
          <cell r="A1167">
            <v>0</v>
          </cell>
        </row>
        <row r="1168">
          <cell r="A1168">
            <v>0</v>
          </cell>
        </row>
        <row r="1169">
          <cell r="A1169">
            <v>0</v>
          </cell>
        </row>
        <row r="1170">
          <cell r="A1170">
            <v>0</v>
          </cell>
        </row>
        <row r="1171">
          <cell r="A1171">
            <v>0</v>
          </cell>
        </row>
        <row r="1172">
          <cell r="A1172">
            <v>0</v>
          </cell>
        </row>
        <row r="1173">
          <cell r="A1173">
            <v>0</v>
          </cell>
        </row>
        <row r="1174">
          <cell r="A1174">
            <v>0</v>
          </cell>
        </row>
        <row r="1175">
          <cell r="A1175">
            <v>0</v>
          </cell>
        </row>
        <row r="1176">
          <cell r="A1176">
            <v>0</v>
          </cell>
        </row>
        <row r="1177">
          <cell r="A1177">
            <v>0</v>
          </cell>
        </row>
        <row r="1178">
          <cell r="A1178">
            <v>0</v>
          </cell>
        </row>
        <row r="1179">
          <cell r="A1179">
            <v>0</v>
          </cell>
        </row>
        <row r="1180">
          <cell r="A1180">
            <v>0</v>
          </cell>
        </row>
        <row r="1181">
          <cell r="A1181">
            <v>0</v>
          </cell>
        </row>
        <row r="1182">
          <cell r="A1182">
            <v>0</v>
          </cell>
        </row>
        <row r="1183">
          <cell r="A1183">
            <v>0</v>
          </cell>
        </row>
        <row r="1184">
          <cell r="A1184">
            <v>0</v>
          </cell>
        </row>
        <row r="1185">
          <cell r="A1185">
            <v>0</v>
          </cell>
        </row>
        <row r="1186">
          <cell r="A1186">
            <v>0</v>
          </cell>
        </row>
        <row r="1187">
          <cell r="A1187">
            <v>0</v>
          </cell>
        </row>
        <row r="1188">
          <cell r="A1188">
            <v>0</v>
          </cell>
        </row>
        <row r="1189">
          <cell r="A1189">
            <v>0</v>
          </cell>
        </row>
        <row r="1190">
          <cell r="A1190">
            <v>0</v>
          </cell>
        </row>
        <row r="1191">
          <cell r="A1191">
            <v>0</v>
          </cell>
        </row>
        <row r="1192">
          <cell r="A1192">
            <v>0</v>
          </cell>
        </row>
        <row r="1193">
          <cell r="A1193">
            <v>0</v>
          </cell>
        </row>
        <row r="1194">
          <cell r="A1194">
            <v>0</v>
          </cell>
        </row>
        <row r="1195">
          <cell r="A1195">
            <v>0</v>
          </cell>
        </row>
        <row r="1196">
          <cell r="A1196">
            <v>0</v>
          </cell>
        </row>
        <row r="1197">
          <cell r="A1197">
            <v>0</v>
          </cell>
        </row>
        <row r="1198">
          <cell r="A1198">
            <v>0</v>
          </cell>
        </row>
        <row r="1199">
          <cell r="A1199">
            <v>0</v>
          </cell>
        </row>
        <row r="1200">
          <cell r="A1200">
            <v>0</v>
          </cell>
        </row>
        <row r="1201">
          <cell r="A1201">
            <v>0</v>
          </cell>
        </row>
        <row r="1202">
          <cell r="A1202">
            <v>0</v>
          </cell>
        </row>
        <row r="1203">
          <cell r="A1203">
            <v>0</v>
          </cell>
        </row>
        <row r="1204">
          <cell r="A1204">
            <v>0</v>
          </cell>
        </row>
        <row r="1205">
          <cell r="A1205">
            <v>0</v>
          </cell>
        </row>
        <row r="1206">
          <cell r="A1206">
            <v>0</v>
          </cell>
        </row>
        <row r="1207">
          <cell r="A1207">
            <v>0</v>
          </cell>
        </row>
        <row r="1208">
          <cell r="A1208">
            <v>0</v>
          </cell>
        </row>
        <row r="1209">
          <cell r="A1209">
            <v>0</v>
          </cell>
        </row>
        <row r="1210">
          <cell r="A1210">
            <v>0</v>
          </cell>
        </row>
        <row r="1211">
          <cell r="A1211">
            <v>0</v>
          </cell>
        </row>
        <row r="1212">
          <cell r="A1212">
            <v>0</v>
          </cell>
        </row>
        <row r="1213">
          <cell r="A1213">
            <v>0</v>
          </cell>
        </row>
        <row r="1214">
          <cell r="A1214">
            <v>0</v>
          </cell>
        </row>
        <row r="1215">
          <cell r="A1215">
            <v>0</v>
          </cell>
        </row>
        <row r="1216">
          <cell r="A1216">
            <v>0</v>
          </cell>
        </row>
        <row r="1217">
          <cell r="A1217">
            <v>0</v>
          </cell>
        </row>
        <row r="1218">
          <cell r="A1218">
            <v>0</v>
          </cell>
        </row>
        <row r="1219">
          <cell r="A1219">
            <v>0</v>
          </cell>
        </row>
        <row r="1220">
          <cell r="A1220">
            <v>0</v>
          </cell>
        </row>
        <row r="1221">
          <cell r="A1221">
            <v>0</v>
          </cell>
        </row>
        <row r="1222">
          <cell r="A1222">
            <v>0</v>
          </cell>
        </row>
        <row r="1223">
          <cell r="A1223">
            <v>0</v>
          </cell>
        </row>
        <row r="1224">
          <cell r="A1224">
            <v>0</v>
          </cell>
        </row>
        <row r="1225">
          <cell r="A1225">
            <v>0</v>
          </cell>
        </row>
        <row r="1226">
          <cell r="A1226">
            <v>0</v>
          </cell>
        </row>
        <row r="1227">
          <cell r="A1227">
            <v>0</v>
          </cell>
        </row>
        <row r="1228">
          <cell r="A1228">
            <v>0</v>
          </cell>
        </row>
        <row r="1229">
          <cell r="A1229">
            <v>0</v>
          </cell>
        </row>
        <row r="1230">
          <cell r="A1230">
            <v>0</v>
          </cell>
        </row>
        <row r="1231">
          <cell r="A1231">
            <v>0</v>
          </cell>
        </row>
        <row r="1232">
          <cell r="A1232">
            <v>0</v>
          </cell>
        </row>
        <row r="1233">
          <cell r="A1233">
            <v>0</v>
          </cell>
        </row>
        <row r="1234">
          <cell r="A1234">
            <v>0</v>
          </cell>
        </row>
        <row r="1235">
          <cell r="A1235">
            <v>0</v>
          </cell>
        </row>
        <row r="1236">
          <cell r="A1236">
            <v>0</v>
          </cell>
        </row>
        <row r="1237">
          <cell r="A1237">
            <v>0</v>
          </cell>
        </row>
        <row r="1238">
          <cell r="A1238">
            <v>0</v>
          </cell>
        </row>
        <row r="1239">
          <cell r="A1239">
            <v>0</v>
          </cell>
        </row>
        <row r="1240">
          <cell r="A1240">
            <v>0</v>
          </cell>
        </row>
        <row r="1241">
          <cell r="A1241">
            <v>0</v>
          </cell>
        </row>
        <row r="1242">
          <cell r="A1242">
            <v>0</v>
          </cell>
        </row>
        <row r="1243">
          <cell r="A1243">
            <v>0</v>
          </cell>
        </row>
        <row r="1244">
          <cell r="A1244">
            <v>0</v>
          </cell>
        </row>
        <row r="1245">
          <cell r="A1245">
            <v>0</v>
          </cell>
        </row>
        <row r="1246">
          <cell r="A1246">
            <v>0</v>
          </cell>
        </row>
        <row r="1247">
          <cell r="A1247">
            <v>0</v>
          </cell>
        </row>
        <row r="1248">
          <cell r="A1248">
            <v>0</v>
          </cell>
        </row>
        <row r="1249">
          <cell r="A1249">
            <v>0</v>
          </cell>
        </row>
        <row r="1250">
          <cell r="A1250">
            <v>0</v>
          </cell>
        </row>
        <row r="1251">
          <cell r="A1251">
            <v>0</v>
          </cell>
        </row>
        <row r="1252">
          <cell r="A1252">
            <v>0</v>
          </cell>
        </row>
        <row r="1253">
          <cell r="A1253">
            <v>0</v>
          </cell>
        </row>
        <row r="1254">
          <cell r="A1254">
            <v>0</v>
          </cell>
        </row>
        <row r="1255">
          <cell r="A1255">
            <v>0</v>
          </cell>
        </row>
        <row r="1256">
          <cell r="A1256">
            <v>0</v>
          </cell>
        </row>
        <row r="1257">
          <cell r="A1257">
            <v>0</v>
          </cell>
        </row>
        <row r="1258">
          <cell r="A1258">
            <v>0</v>
          </cell>
        </row>
        <row r="1259">
          <cell r="A1259">
            <v>0</v>
          </cell>
        </row>
        <row r="1260">
          <cell r="A1260">
            <v>0</v>
          </cell>
        </row>
        <row r="1261">
          <cell r="A1261">
            <v>0</v>
          </cell>
        </row>
        <row r="1262">
          <cell r="A1262">
            <v>0</v>
          </cell>
        </row>
        <row r="1263">
          <cell r="A1263">
            <v>0</v>
          </cell>
        </row>
        <row r="1264">
          <cell r="A1264">
            <v>0</v>
          </cell>
        </row>
        <row r="1265">
          <cell r="A1265">
            <v>0</v>
          </cell>
        </row>
        <row r="1266">
          <cell r="A1266">
            <v>0</v>
          </cell>
        </row>
        <row r="1267">
          <cell r="A1267">
            <v>0</v>
          </cell>
        </row>
        <row r="1268">
          <cell r="A1268">
            <v>0</v>
          </cell>
        </row>
        <row r="1269">
          <cell r="A1269">
            <v>0</v>
          </cell>
        </row>
        <row r="1270">
          <cell r="A1270">
            <v>0</v>
          </cell>
        </row>
        <row r="1271">
          <cell r="A1271">
            <v>0</v>
          </cell>
        </row>
        <row r="1272">
          <cell r="A1272">
            <v>0</v>
          </cell>
        </row>
        <row r="1273">
          <cell r="A1273">
            <v>0</v>
          </cell>
        </row>
        <row r="1274">
          <cell r="A1274">
            <v>0</v>
          </cell>
        </row>
        <row r="1275">
          <cell r="A1275">
            <v>0</v>
          </cell>
        </row>
        <row r="1276">
          <cell r="A1276">
            <v>0</v>
          </cell>
        </row>
        <row r="1277">
          <cell r="A1277">
            <v>0</v>
          </cell>
        </row>
        <row r="1278">
          <cell r="A1278">
            <v>0</v>
          </cell>
        </row>
        <row r="1279">
          <cell r="A1279">
            <v>0</v>
          </cell>
        </row>
        <row r="1280">
          <cell r="A1280">
            <v>0</v>
          </cell>
        </row>
        <row r="1281">
          <cell r="A1281">
            <v>0</v>
          </cell>
        </row>
        <row r="1282">
          <cell r="A1282">
            <v>0</v>
          </cell>
        </row>
        <row r="1283">
          <cell r="A1283">
            <v>0</v>
          </cell>
        </row>
        <row r="1284">
          <cell r="A1284">
            <v>0</v>
          </cell>
        </row>
        <row r="1285">
          <cell r="A1285">
            <v>0</v>
          </cell>
        </row>
        <row r="1286">
          <cell r="A1286">
            <v>0</v>
          </cell>
        </row>
        <row r="1287">
          <cell r="A1287">
            <v>0</v>
          </cell>
        </row>
        <row r="1288">
          <cell r="A1288">
            <v>0</v>
          </cell>
        </row>
        <row r="1289">
          <cell r="A1289">
            <v>0</v>
          </cell>
        </row>
        <row r="1290">
          <cell r="A1290">
            <v>0</v>
          </cell>
        </row>
        <row r="1291">
          <cell r="A1291">
            <v>0</v>
          </cell>
        </row>
        <row r="1292">
          <cell r="A1292">
            <v>0</v>
          </cell>
        </row>
        <row r="1293">
          <cell r="A1293">
            <v>0</v>
          </cell>
        </row>
        <row r="1294">
          <cell r="A1294">
            <v>0</v>
          </cell>
        </row>
        <row r="1295">
          <cell r="A1295">
            <v>0</v>
          </cell>
        </row>
        <row r="1296">
          <cell r="A1296">
            <v>0</v>
          </cell>
        </row>
        <row r="1297">
          <cell r="A1297">
            <v>0</v>
          </cell>
        </row>
        <row r="1298">
          <cell r="A1298">
            <v>0</v>
          </cell>
        </row>
        <row r="1299">
          <cell r="A1299">
            <v>0</v>
          </cell>
        </row>
        <row r="1300">
          <cell r="A1300">
            <v>0</v>
          </cell>
        </row>
        <row r="1301">
          <cell r="A1301">
            <v>0</v>
          </cell>
        </row>
        <row r="1302">
          <cell r="A1302">
            <v>0</v>
          </cell>
        </row>
        <row r="1303">
          <cell r="A1303">
            <v>0</v>
          </cell>
        </row>
        <row r="1304">
          <cell r="A1304">
            <v>0</v>
          </cell>
        </row>
        <row r="1305">
          <cell r="A1305">
            <v>0</v>
          </cell>
        </row>
        <row r="1306">
          <cell r="A1306">
            <v>0</v>
          </cell>
        </row>
        <row r="1307">
          <cell r="A1307">
            <v>0</v>
          </cell>
        </row>
        <row r="1308">
          <cell r="A1308">
            <v>0</v>
          </cell>
        </row>
        <row r="1309">
          <cell r="A1309">
            <v>0</v>
          </cell>
        </row>
        <row r="1310">
          <cell r="A1310">
            <v>0</v>
          </cell>
        </row>
        <row r="1311">
          <cell r="A1311">
            <v>0</v>
          </cell>
        </row>
        <row r="1312">
          <cell r="A1312">
            <v>0</v>
          </cell>
        </row>
        <row r="1313">
          <cell r="A1313">
            <v>0</v>
          </cell>
        </row>
        <row r="1314">
          <cell r="A1314">
            <v>0</v>
          </cell>
        </row>
        <row r="1315">
          <cell r="A1315">
            <v>0</v>
          </cell>
        </row>
        <row r="1316">
          <cell r="A1316">
            <v>0</v>
          </cell>
        </row>
        <row r="1317">
          <cell r="A1317">
            <v>0</v>
          </cell>
        </row>
        <row r="1318">
          <cell r="A1318">
            <v>0</v>
          </cell>
        </row>
        <row r="1319">
          <cell r="A1319">
            <v>0</v>
          </cell>
        </row>
        <row r="1320">
          <cell r="A1320">
            <v>0</v>
          </cell>
        </row>
        <row r="1321">
          <cell r="A1321">
            <v>0</v>
          </cell>
        </row>
        <row r="1322">
          <cell r="A1322">
            <v>0</v>
          </cell>
        </row>
        <row r="1323">
          <cell r="A1323">
            <v>0</v>
          </cell>
        </row>
        <row r="1324">
          <cell r="A1324">
            <v>0</v>
          </cell>
        </row>
        <row r="1325">
          <cell r="A1325">
            <v>0</v>
          </cell>
        </row>
        <row r="1326">
          <cell r="A1326">
            <v>0</v>
          </cell>
        </row>
        <row r="1327">
          <cell r="A1327">
            <v>0</v>
          </cell>
        </row>
        <row r="1328">
          <cell r="A1328">
            <v>0</v>
          </cell>
        </row>
        <row r="1329">
          <cell r="A1329">
            <v>0</v>
          </cell>
        </row>
        <row r="1330">
          <cell r="A1330">
            <v>0</v>
          </cell>
        </row>
        <row r="1331">
          <cell r="A1331">
            <v>0</v>
          </cell>
        </row>
        <row r="1332">
          <cell r="A1332">
            <v>0</v>
          </cell>
        </row>
        <row r="1333">
          <cell r="A1333">
            <v>0</v>
          </cell>
        </row>
        <row r="1334">
          <cell r="A1334">
            <v>0</v>
          </cell>
        </row>
        <row r="1335">
          <cell r="A1335">
            <v>0</v>
          </cell>
        </row>
        <row r="1336">
          <cell r="A1336">
            <v>0</v>
          </cell>
        </row>
        <row r="1337">
          <cell r="A1337">
            <v>0</v>
          </cell>
        </row>
        <row r="1338">
          <cell r="A1338">
            <v>0</v>
          </cell>
        </row>
        <row r="1339">
          <cell r="A1339">
            <v>0</v>
          </cell>
        </row>
        <row r="1340">
          <cell r="A1340">
            <v>0</v>
          </cell>
        </row>
        <row r="1341">
          <cell r="A1341">
            <v>0</v>
          </cell>
        </row>
        <row r="1342">
          <cell r="A1342">
            <v>0</v>
          </cell>
        </row>
        <row r="1343">
          <cell r="A1343">
            <v>0</v>
          </cell>
        </row>
        <row r="1344">
          <cell r="A1344">
            <v>0</v>
          </cell>
        </row>
        <row r="1345">
          <cell r="A1345">
            <v>0</v>
          </cell>
        </row>
        <row r="1346">
          <cell r="A1346">
            <v>0</v>
          </cell>
        </row>
        <row r="1347">
          <cell r="A1347">
            <v>0</v>
          </cell>
        </row>
        <row r="1348">
          <cell r="A1348">
            <v>0</v>
          </cell>
        </row>
        <row r="1349">
          <cell r="A1349">
            <v>0</v>
          </cell>
        </row>
        <row r="1350">
          <cell r="A1350">
            <v>0</v>
          </cell>
        </row>
        <row r="1351">
          <cell r="A1351">
            <v>0</v>
          </cell>
        </row>
        <row r="1352">
          <cell r="A1352">
            <v>0</v>
          </cell>
        </row>
        <row r="1353">
          <cell r="A1353">
            <v>0</v>
          </cell>
        </row>
        <row r="1354">
          <cell r="A1354">
            <v>0</v>
          </cell>
        </row>
        <row r="1355">
          <cell r="A1355">
            <v>0</v>
          </cell>
        </row>
        <row r="1356">
          <cell r="A1356">
            <v>0</v>
          </cell>
        </row>
        <row r="1357">
          <cell r="A1357">
            <v>0</v>
          </cell>
        </row>
        <row r="1358">
          <cell r="A1358">
            <v>0</v>
          </cell>
        </row>
        <row r="1359">
          <cell r="A1359">
            <v>0</v>
          </cell>
        </row>
        <row r="1360">
          <cell r="A1360">
            <v>0</v>
          </cell>
        </row>
        <row r="1361">
          <cell r="A1361">
            <v>0</v>
          </cell>
        </row>
        <row r="1362">
          <cell r="A1362">
            <v>0</v>
          </cell>
        </row>
        <row r="1363">
          <cell r="A1363">
            <v>0</v>
          </cell>
        </row>
        <row r="1364">
          <cell r="A1364">
            <v>0</v>
          </cell>
        </row>
        <row r="1365">
          <cell r="A1365">
            <v>0</v>
          </cell>
        </row>
        <row r="1366">
          <cell r="A1366">
            <v>0</v>
          </cell>
        </row>
        <row r="1367">
          <cell r="A1367">
            <v>0</v>
          </cell>
        </row>
        <row r="1368">
          <cell r="A1368">
            <v>0</v>
          </cell>
        </row>
        <row r="1369">
          <cell r="A1369">
            <v>0</v>
          </cell>
        </row>
        <row r="1370">
          <cell r="A1370">
            <v>0</v>
          </cell>
        </row>
        <row r="1371">
          <cell r="A1371">
            <v>0</v>
          </cell>
        </row>
        <row r="1372">
          <cell r="A1372">
            <v>0</v>
          </cell>
        </row>
        <row r="1373">
          <cell r="A1373">
            <v>0</v>
          </cell>
        </row>
        <row r="1374">
          <cell r="A1374">
            <v>0</v>
          </cell>
        </row>
        <row r="1375">
          <cell r="A1375">
            <v>0</v>
          </cell>
        </row>
        <row r="1376">
          <cell r="A1376">
            <v>0</v>
          </cell>
        </row>
        <row r="1377">
          <cell r="A1377">
            <v>0</v>
          </cell>
        </row>
        <row r="1378">
          <cell r="A1378">
            <v>0</v>
          </cell>
        </row>
        <row r="1379">
          <cell r="A1379">
            <v>0</v>
          </cell>
        </row>
        <row r="1380">
          <cell r="A1380">
            <v>0</v>
          </cell>
        </row>
        <row r="1381">
          <cell r="A1381">
            <v>0</v>
          </cell>
        </row>
        <row r="1382">
          <cell r="A1382">
            <v>0</v>
          </cell>
        </row>
        <row r="1383">
          <cell r="A1383">
            <v>0</v>
          </cell>
        </row>
        <row r="1384">
          <cell r="A1384">
            <v>0</v>
          </cell>
        </row>
        <row r="1385">
          <cell r="A1385">
            <v>0</v>
          </cell>
        </row>
        <row r="1386">
          <cell r="A1386">
            <v>0</v>
          </cell>
        </row>
        <row r="1387">
          <cell r="A1387">
            <v>0</v>
          </cell>
        </row>
        <row r="1388">
          <cell r="A1388">
            <v>0</v>
          </cell>
        </row>
        <row r="1389">
          <cell r="A1389">
            <v>0</v>
          </cell>
        </row>
        <row r="1390">
          <cell r="A1390">
            <v>0</v>
          </cell>
        </row>
        <row r="1391">
          <cell r="A1391">
            <v>0</v>
          </cell>
        </row>
        <row r="1392">
          <cell r="A1392">
            <v>0</v>
          </cell>
        </row>
        <row r="1393">
          <cell r="A1393">
            <v>0</v>
          </cell>
        </row>
        <row r="1394">
          <cell r="A1394">
            <v>0</v>
          </cell>
        </row>
        <row r="1395">
          <cell r="A1395">
            <v>0</v>
          </cell>
        </row>
        <row r="1396">
          <cell r="A1396">
            <v>0</v>
          </cell>
        </row>
        <row r="1397">
          <cell r="A1397">
            <v>0</v>
          </cell>
        </row>
        <row r="1398">
          <cell r="A1398">
            <v>0</v>
          </cell>
        </row>
        <row r="1399">
          <cell r="A1399">
            <v>0</v>
          </cell>
        </row>
        <row r="1400">
          <cell r="A1400">
            <v>0</v>
          </cell>
        </row>
        <row r="1401">
          <cell r="A1401">
            <v>0</v>
          </cell>
        </row>
        <row r="1402">
          <cell r="A1402">
            <v>0</v>
          </cell>
        </row>
        <row r="1403">
          <cell r="A1403">
            <v>0</v>
          </cell>
        </row>
        <row r="1404">
          <cell r="A1404">
            <v>0</v>
          </cell>
        </row>
        <row r="1405">
          <cell r="A1405">
            <v>0</v>
          </cell>
        </row>
        <row r="1406">
          <cell r="A1406">
            <v>0</v>
          </cell>
        </row>
        <row r="1407">
          <cell r="A1407">
            <v>0</v>
          </cell>
        </row>
        <row r="1408">
          <cell r="A1408">
            <v>0</v>
          </cell>
        </row>
        <row r="1409">
          <cell r="A1409">
            <v>0</v>
          </cell>
        </row>
        <row r="1410">
          <cell r="A1410">
            <v>0</v>
          </cell>
        </row>
        <row r="1411">
          <cell r="A1411">
            <v>0</v>
          </cell>
        </row>
        <row r="1412">
          <cell r="A1412">
            <v>0</v>
          </cell>
        </row>
        <row r="1413">
          <cell r="A1413">
            <v>0</v>
          </cell>
        </row>
        <row r="1414">
          <cell r="A1414">
            <v>0</v>
          </cell>
        </row>
        <row r="1415">
          <cell r="A1415">
            <v>0</v>
          </cell>
        </row>
        <row r="1416">
          <cell r="A1416">
            <v>0</v>
          </cell>
        </row>
        <row r="1417">
          <cell r="A1417">
            <v>0</v>
          </cell>
        </row>
        <row r="1418">
          <cell r="A1418">
            <v>0</v>
          </cell>
        </row>
        <row r="1419">
          <cell r="A1419">
            <v>0</v>
          </cell>
        </row>
        <row r="1420">
          <cell r="A1420">
            <v>0</v>
          </cell>
        </row>
        <row r="1421">
          <cell r="A1421">
            <v>0</v>
          </cell>
        </row>
        <row r="1422">
          <cell r="A1422">
            <v>0</v>
          </cell>
        </row>
        <row r="1423">
          <cell r="A1423">
            <v>0</v>
          </cell>
        </row>
        <row r="1424">
          <cell r="A1424">
            <v>0</v>
          </cell>
        </row>
        <row r="1425">
          <cell r="A1425">
            <v>0</v>
          </cell>
        </row>
        <row r="1426">
          <cell r="A1426">
            <v>0</v>
          </cell>
        </row>
        <row r="1427">
          <cell r="A1427">
            <v>0</v>
          </cell>
        </row>
        <row r="1428">
          <cell r="A1428">
            <v>0</v>
          </cell>
        </row>
        <row r="1429">
          <cell r="A1429">
            <v>0</v>
          </cell>
        </row>
        <row r="1430">
          <cell r="A1430">
            <v>0</v>
          </cell>
        </row>
        <row r="1431">
          <cell r="A1431">
            <v>0</v>
          </cell>
        </row>
        <row r="1432">
          <cell r="A1432">
            <v>0</v>
          </cell>
        </row>
        <row r="1433">
          <cell r="A1433">
            <v>0</v>
          </cell>
        </row>
        <row r="1434">
          <cell r="A1434">
            <v>0</v>
          </cell>
        </row>
        <row r="1435">
          <cell r="A1435">
            <v>0</v>
          </cell>
        </row>
        <row r="1436">
          <cell r="A1436">
            <v>0</v>
          </cell>
        </row>
        <row r="1437">
          <cell r="A1437">
            <v>0</v>
          </cell>
        </row>
        <row r="1438">
          <cell r="A1438">
            <v>0</v>
          </cell>
        </row>
        <row r="1439">
          <cell r="A1439">
            <v>0</v>
          </cell>
        </row>
        <row r="1440">
          <cell r="A1440">
            <v>0</v>
          </cell>
        </row>
        <row r="1441">
          <cell r="A1441">
            <v>0</v>
          </cell>
        </row>
        <row r="1442">
          <cell r="A1442">
            <v>0</v>
          </cell>
        </row>
        <row r="1443">
          <cell r="A1443">
            <v>0</v>
          </cell>
        </row>
        <row r="1444">
          <cell r="A1444">
            <v>0</v>
          </cell>
        </row>
        <row r="1445">
          <cell r="A1445">
            <v>0</v>
          </cell>
        </row>
        <row r="1446">
          <cell r="A1446">
            <v>0</v>
          </cell>
        </row>
        <row r="1447">
          <cell r="A1447">
            <v>0</v>
          </cell>
        </row>
        <row r="1448">
          <cell r="A1448">
            <v>0</v>
          </cell>
        </row>
        <row r="1449">
          <cell r="A1449">
            <v>0</v>
          </cell>
        </row>
        <row r="1450">
          <cell r="A1450">
            <v>0</v>
          </cell>
        </row>
        <row r="1451">
          <cell r="A1451">
            <v>0</v>
          </cell>
        </row>
        <row r="1452">
          <cell r="A1452">
            <v>0</v>
          </cell>
        </row>
        <row r="1453">
          <cell r="A1453">
            <v>0</v>
          </cell>
        </row>
        <row r="1454">
          <cell r="A1454">
            <v>0</v>
          </cell>
        </row>
        <row r="1455">
          <cell r="A1455">
            <v>0</v>
          </cell>
        </row>
        <row r="1456">
          <cell r="A1456">
            <v>0</v>
          </cell>
        </row>
        <row r="1457">
          <cell r="A1457">
            <v>0</v>
          </cell>
        </row>
        <row r="1458">
          <cell r="A1458">
            <v>0</v>
          </cell>
        </row>
        <row r="1459">
          <cell r="A1459">
            <v>0</v>
          </cell>
        </row>
        <row r="1460">
          <cell r="A1460">
            <v>0</v>
          </cell>
        </row>
        <row r="1461">
          <cell r="A1461">
            <v>0</v>
          </cell>
        </row>
        <row r="1462">
          <cell r="A1462">
            <v>0</v>
          </cell>
        </row>
        <row r="1463">
          <cell r="A1463">
            <v>0</v>
          </cell>
        </row>
        <row r="1464">
          <cell r="A1464">
            <v>0</v>
          </cell>
        </row>
        <row r="1465">
          <cell r="A1465">
            <v>0</v>
          </cell>
        </row>
        <row r="1466">
          <cell r="A1466">
            <v>0</v>
          </cell>
        </row>
        <row r="1467">
          <cell r="A1467">
            <v>0</v>
          </cell>
        </row>
        <row r="1468">
          <cell r="A1468">
            <v>0</v>
          </cell>
        </row>
        <row r="1469">
          <cell r="A1469">
            <v>0</v>
          </cell>
        </row>
        <row r="1470">
          <cell r="A1470">
            <v>0</v>
          </cell>
        </row>
        <row r="1471">
          <cell r="A1471">
            <v>0</v>
          </cell>
        </row>
        <row r="1472">
          <cell r="A1472">
            <v>0</v>
          </cell>
        </row>
        <row r="1473">
          <cell r="A1473">
            <v>0</v>
          </cell>
        </row>
        <row r="1474">
          <cell r="A1474">
            <v>0</v>
          </cell>
        </row>
        <row r="1475">
          <cell r="A1475">
            <v>0</v>
          </cell>
        </row>
        <row r="1476">
          <cell r="A1476">
            <v>0</v>
          </cell>
        </row>
        <row r="1477">
          <cell r="A1477">
            <v>0</v>
          </cell>
        </row>
        <row r="1478">
          <cell r="A1478">
            <v>0</v>
          </cell>
        </row>
        <row r="1479">
          <cell r="A1479">
            <v>0</v>
          </cell>
        </row>
        <row r="1480">
          <cell r="A1480">
            <v>0</v>
          </cell>
        </row>
        <row r="1481">
          <cell r="A1481">
            <v>0</v>
          </cell>
        </row>
        <row r="1482">
          <cell r="A1482">
            <v>0</v>
          </cell>
        </row>
        <row r="1483">
          <cell r="A1483">
            <v>0</v>
          </cell>
        </row>
        <row r="1484">
          <cell r="A1484">
            <v>0</v>
          </cell>
        </row>
        <row r="1485">
          <cell r="A1485">
            <v>0</v>
          </cell>
        </row>
        <row r="1486">
          <cell r="A1486">
            <v>0</v>
          </cell>
        </row>
        <row r="1487">
          <cell r="A1487">
            <v>0</v>
          </cell>
        </row>
        <row r="1488">
          <cell r="A1488">
            <v>0</v>
          </cell>
        </row>
        <row r="1489">
          <cell r="A1489">
            <v>0</v>
          </cell>
        </row>
        <row r="1490">
          <cell r="A1490">
            <v>0</v>
          </cell>
        </row>
        <row r="1491">
          <cell r="A1491">
            <v>0</v>
          </cell>
        </row>
        <row r="1492">
          <cell r="A1492">
            <v>0</v>
          </cell>
        </row>
        <row r="1493">
          <cell r="A1493">
            <v>0</v>
          </cell>
        </row>
        <row r="1494">
          <cell r="A1494">
            <v>0</v>
          </cell>
        </row>
        <row r="1495">
          <cell r="A1495">
            <v>0</v>
          </cell>
        </row>
        <row r="1496">
          <cell r="A1496">
            <v>0</v>
          </cell>
        </row>
        <row r="1497">
          <cell r="A1497">
            <v>0</v>
          </cell>
        </row>
        <row r="1498">
          <cell r="A1498">
            <v>0</v>
          </cell>
        </row>
        <row r="1499">
          <cell r="A1499">
            <v>0</v>
          </cell>
        </row>
        <row r="1500">
          <cell r="A1500">
            <v>0</v>
          </cell>
        </row>
        <row r="1501">
          <cell r="A1501">
            <v>0</v>
          </cell>
        </row>
        <row r="1502">
          <cell r="A1502">
            <v>0</v>
          </cell>
        </row>
        <row r="1503">
          <cell r="A1503">
            <v>0</v>
          </cell>
        </row>
        <row r="1504">
          <cell r="A1504">
            <v>0</v>
          </cell>
        </row>
        <row r="1505">
          <cell r="A1505">
            <v>0</v>
          </cell>
        </row>
        <row r="1506">
          <cell r="A1506">
            <v>0</v>
          </cell>
        </row>
        <row r="1507">
          <cell r="A1507">
            <v>0</v>
          </cell>
        </row>
        <row r="1508">
          <cell r="A1508">
            <v>0</v>
          </cell>
        </row>
        <row r="1509">
          <cell r="A1509">
            <v>0</v>
          </cell>
        </row>
        <row r="1510">
          <cell r="A1510">
            <v>0</v>
          </cell>
        </row>
        <row r="1511">
          <cell r="A1511">
            <v>0</v>
          </cell>
        </row>
        <row r="1512">
          <cell r="A1512">
            <v>0</v>
          </cell>
        </row>
        <row r="1513">
          <cell r="A1513">
            <v>0</v>
          </cell>
        </row>
        <row r="1514">
          <cell r="A1514">
            <v>0</v>
          </cell>
        </row>
        <row r="1515">
          <cell r="A1515">
            <v>0</v>
          </cell>
        </row>
        <row r="1516">
          <cell r="A1516">
            <v>0</v>
          </cell>
        </row>
        <row r="1517">
          <cell r="A1517">
            <v>0</v>
          </cell>
        </row>
        <row r="1518">
          <cell r="A1518">
            <v>0</v>
          </cell>
        </row>
        <row r="1519">
          <cell r="A1519">
            <v>0</v>
          </cell>
        </row>
        <row r="1520">
          <cell r="A1520">
            <v>0</v>
          </cell>
        </row>
        <row r="1521">
          <cell r="A1521">
            <v>0</v>
          </cell>
        </row>
        <row r="1522">
          <cell r="A1522">
            <v>0</v>
          </cell>
        </row>
        <row r="1523">
          <cell r="A1523">
            <v>0</v>
          </cell>
        </row>
        <row r="1524">
          <cell r="A1524">
            <v>0</v>
          </cell>
        </row>
        <row r="1525">
          <cell r="A1525">
            <v>0</v>
          </cell>
        </row>
        <row r="1526">
          <cell r="A1526">
            <v>0</v>
          </cell>
        </row>
        <row r="1527">
          <cell r="A1527">
            <v>0</v>
          </cell>
        </row>
        <row r="1528">
          <cell r="A1528">
            <v>0</v>
          </cell>
        </row>
        <row r="1529">
          <cell r="A1529">
            <v>0</v>
          </cell>
        </row>
        <row r="1530">
          <cell r="A1530">
            <v>0</v>
          </cell>
        </row>
        <row r="1531">
          <cell r="A1531">
            <v>0</v>
          </cell>
        </row>
        <row r="1532">
          <cell r="A1532">
            <v>0</v>
          </cell>
        </row>
        <row r="1533">
          <cell r="A1533">
            <v>0</v>
          </cell>
        </row>
        <row r="1534">
          <cell r="A1534">
            <v>0</v>
          </cell>
        </row>
        <row r="1535">
          <cell r="A1535">
            <v>0</v>
          </cell>
        </row>
        <row r="1536">
          <cell r="A1536">
            <v>0</v>
          </cell>
        </row>
        <row r="1537">
          <cell r="A1537">
            <v>0</v>
          </cell>
        </row>
        <row r="1538">
          <cell r="A1538">
            <v>0</v>
          </cell>
        </row>
        <row r="1539">
          <cell r="A1539">
            <v>0</v>
          </cell>
        </row>
        <row r="1540">
          <cell r="A1540">
            <v>0</v>
          </cell>
        </row>
        <row r="1541">
          <cell r="A1541">
            <v>0</v>
          </cell>
        </row>
        <row r="1542">
          <cell r="A1542">
            <v>0</v>
          </cell>
        </row>
        <row r="1543">
          <cell r="A1543">
            <v>0</v>
          </cell>
        </row>
        <row r="1544">
          <cell r="A1544">
            <v>0</v>
          </cell>
        </row>
        <row r="1545">
          <cell r="A1545">
            <v>0</v>
          </cell>
        </row>
        <row r="1546">
          <cell r="A1546">
            <v>0</v>
          </cell>
        </row>
        <row r="1547">
          <cell r="A1547">
            <v>0</v>
          </cell>
        </row>
        <row r="1548">
          <cell r="A1548">
            <v>0</v>
          </cell>
        </row>
        <row r="1549">
          <cell r="A1549">
            <v>0</v>
          </cell>
        </row>
        <row r="1550">
          <cell r="A1550">
            <v>0</v>
          </cell>
        </row>
        <row r="1551">
          <cell r="A1551">
            <v>0</v>
          </cell>
        </row>
        <row r="1552">
          <cell r="A1552">
            <v>0</v>
          </cell>
        </row>
        <row r="1553">
          <cell r="A1553">
            <v>0</v>
          </cell>
        </row>
        <row r="1554">
          <cell r="A1554">
            <v>0</v>
          </cell>
        </row>
        <row r="1555">
          <cell r="A1555">
            <v>0</v>
          </cell>
        </row>
        <row r="1556">
          <cell r="A1556">
            <v>0</v>
          </cell>
        </row>
        <row r="1557">
          <cell r="A1557">
            <v>0</v>
          </cell>
        </row>
        <row r="1558">
          <cell r="A1558">
            <v>0</v>
          </cell>
        </row>
        <row r="1559">
          <cell r="A1559">
            <v>0</v>
          </cell>
        </row>
        <row r="1560">
          <cell r="A1560">
            <v>0</v>
          </cell>
        </row>
        <row r="1561">
          <cell r="A1561">
            <v>0</v>
          </cell>
        </row>
        <row r="1562">
          <cell r="A1562">
            <v>0</v>
          </cell>
        </row>
        <row r="1563">
          <cell r="A1563">
            <v>0</v>
          </cell>
        </row>
        <row r="1564">
          <cell r="A1564">
            <v>0</v>
          </cell>
        </row>
        <row r="1565">
          <cell r="A1565">
            <v>0</v>
          </cell>
        </row>
        <row r="1566">
          <cell r="A1566">
            <v>0</v>
          </cell>
        </row>
        <row r="1567">
          <cell r="A1567">
            <v>0</v>
          </cell>
        </row>
        <row r="1568">
          <cell r="A1568">
            <v>0</v>
          </cell>
        </row>
        <row r="1569">
          <cell r="A1569">
            <v>0</v>
          </cell>
        </row>
        <row r="1570">
          <cell r="A1570">
            <v>0</v>
          </cell>
        </row>
        <row r="1571">
          <cell r="A1571">
            <v>0</v>
          </cell>
        </row>
        <row r="1572">
          <cell r="A1572">
            <v>0</v>
          </cell>
        </row>
        <row r="1573">
          <cell r="A1573">
            <v>0</v>
          </cell>
        </row>
        <row r="1574">
          <cell r="A1574">
            <v>0</v>
          </cell>
        </row>
        <row r="1575">
          <cell r="A1575">
            <v>0</v>
          </cell>
        </row>
        <row r="1576">
          <cell r="A1576">
            <v>0</v>
          </cell>
        </row>
        <row r="1577">
          <cell r="A1577">
            <v>0</v>
          </cell>
        </row>
        <row r="1578">
          <cell r="A1578">
            <v>0</v>
          </cell>
        </row>
        <row r="1579">
          <cell r="A1579">
            <v>0</v>
          </cell>
        </row>
        <row r="1580">
          <cell r="A1580">
            <v>0</v>
          </cell>
        </row>
        <row r="1581">
          <cell r="A1581">
            <v>0</v>
          </cell>
        </row>
        <row r="1582">
          <cell r="A1582">
            <v>0</v>
          </cell>
        </row>
        <row r="1583">
          <cell r="A1583">
            <v>0</v>
          </cell>
        </row>
        <row r="1584">
          <cell r="A1584">
            <v>0</v>
          </cell>
        </row>
        <row r="1585">
          <cell r="A1585">
            <v>0</v>
          </cell>
        </row>
        <row r="1586">
          <cell r="A1586">
            <v>0</v>
          </cell>
        </row>
        <row r="1587">
          <cell r="A1587">
            <v>0</v>
          </cell>
        </row>
        <row r="1588">
          <cell r="A1588">
            <v>0</v>
          </cell>
        </row>
        <row r="1589">
          <cell r="A1589">
            <v>0</v>
          </cell>
        </row>
        <row r="1590">
          <cell r="A1590">
            <v>0</v>
          </cell>
        </row>
        <row r="1591">
          <cell r="A1591">
            <v>0</v>
          </cell>
        </row>
        <row r="1592">
          <cell r="A1592">
            <v>0</v>
          </cell>
        </row>
        <row r="1593">
          <cell r="A1593">
            <v>0</v>
          </cell>
        </row>
        <row r="1594">
          <cell r="A1594">
            <v>0</v>
          </cell>
        </row>
        <row r="1595">
          <cell r="A1595">
            <v>0</v>
          </cell>
        </row>
        <row r="1596">
          <cell r="A1596">
            <v>0</v>
          </cell>
        </row>
        <row r="1597">
          <cell r="A1597">
            <v>0</v>
          </cell>
        </row>
        <row r="1598">
          <cell r="A1598">
            <v>0</v>
          </cell>
        </row>
        <row r="1599">
          <cell r="A1599">
            <v>0</v>
          </cell>
        </row>
        <row r="1600">
          <cell r="A1600">
            <v>0</v>
          </cell>
        </row>
        <row r="1601">
          <cell r="A1601">
            <v>0</v>
          </cell>
        </row>
        <row r="1602">
          <cell r="A1602">
            <v>0</v>
          </cell>
        </row>
        <row r="1603">
          <cell r="A1603">
            <v>0</v>
          </cell>
        </row>
        <row r="1604">
          <cell r="A1604">
            <v>0</v>
          </cell>
        </row>
        <row r="1605">
          <cell r="A1605">
            <v>0</v>
          </cell>
        </row>
        <row r="1606">
          <cell r="A1606">
            <v>0</v>
          </cell>
        </row>
        <row r="1607">
          <cell r="A1607">
            <v>0</v>
          </cell>
        </row>
        <row r="1608">
          <cell r="A1608">
            <v>0</v>
          </cell>
        </row>
        <row r="1609">
          <cell r="A1609">
            <v>0</v>
          </cell>
        </row>
        <row r="1610">
          <cell r="A1610">
            <v>0</v>
          </cell>
        </row>
        <row r="1611">
          <cell r="A1611">
            <v>0</v>
          </cell>
        </row>
        <row r="1612">
          <cell r="A1612">
            <v>0</v>
          </cell>
        </row>
        <row r="1613">
          <cell r="A1613">
            <v>0</v>
          </cell>
        </row>
        <row r="1614">
          <cell r="A1614">
            <v>0</v>
          </cell>
        </row>
        <row r="1615">
          <cell r="A1615">
            <v>0</v>
          </cell>
        </row>
        <row r="1616">
          <cell r="A1616">
            <v>0</v>
          </cell>
        </row>
        <row r="1617">
          <cell r="A1617">
            <v>0</v>
          </cell>
        </row>
        <row r="1618">
          <cell r="A1618">
            <v>0</v>
          </cell>
        </row>
        <row r="1619">
          <cell r="A1619">
            <v>0</v>
          </cell>
        </row>
        <row r="1620">
          <cell r="A1620">
            <v>0</v>
          </cell>
        </row>
        <row r="1621">
          <cell r="A1621">
            <v>0</v>
          </cell>
        </row>
        <row r="1622">
          <cell r="A1622">
            <v>0</v>
          </cell>
        </row>
        <row r="1623">
          <cell r="A1623">
            <v>0</v>
          </cell>
        </row>
        <row r="1624">
          <cell r="A1624">
            <v>0</v>
          </cell>
        </row>
        <row r="1625">
          <cell r="A1625">
            <v>0</v>
          </cell>
        </row>
        <row r="1626">
          <cell r="A1626">
            <v>0</v>
          </cell>
        </row>
        <row r="1627">
          <cell r="A1627">
            <v>0</v>
          </cell>
        </row>
        <row r="1628">
          <cell r="A1628">
            <v>0</v>
          </cell>
        </row>
        <row r="1629">
          <cell r="A1629">
            <v>0</v>
          </cell>
        </row>
        <row r="1630">
          <cell r="A1630">
            <v>0</v>
          </cell>
        </row>
        <row r="1631">
          <cell r="A1631">
            <v>0</v>
          </cell>
        </row>
        <row r="1632">
          <cell r="A1632">
            <v>0</v>
          </cell>
        </row>
        <row r="1633">
          <cell r="A1633">
            <v>0</v>
          </cell>
        </row>
        <row r="1634">
          <cell r="A1634">
            <v>0</v>
          </cell>
        </row>
        <row r="1635">
          <cell r="A1635">
            <v>0</v>
          </cell>
        </row>
        <row r="1636">
          <cell r="A1636">
            <v>0</v>
          </cell>
        </row>
        <row r="1637">
          <cell r="A1637">
            <v>0</v>
          </cell>
        </row>
        <row r="1638">
          <cell r="A1638">
            <v>0</v>
          </cell>
        </row>
        <row r="1639">
          <cell r="A1639">
            <v>0</v>
          </cell>
        </row>
        <row r="1640">
          <cell r="A1640">
            <v>0</v>
          </cell>
        </row>
        <row r="1641">
          <cell r="A1641">
            <v>0</v>
          </cell>
        </row>
        <row r="1642">
          <cell r="A1642">
            <v>0</v>
          </cell>
        </row>
        <row r="1643">
          <cell r="A1643">
            <v>0</v>
          </cell>
        </row>
        <row r="1644">
          <cell r="A1644">
            <v>0</v>
          </cell>
        </row>
        <row r="1645">
          <cell r="A1645">
            <v>0</v>
          </cell>
        </row>
        <row r="1646">
          <cell r="A1646">
            <v>0</v>
          </cell>
        </row>
        <row r="1647">
          <cell r="A1647">
            <v>0</v>
          </cell>
        </row>
        <row r="1648">
          <cell r="A1648">
            <v>0</v>
          </cell>
        </row>
        <row r="1649">
          <cell r="A1649">
            <v>0</v>
          </cell>
        </row>
        <row r="1650">
          <cell r="A1650">
            <v>0</v>
          </cell>
        </row>
        <row r="1651">
          <cell r="A1651">
            <v>0</v>
          </cell>
        </row>
        <row r="1652">
          <cell r="A1652">
            <v>0</v>
          </cell>
        </row>
        <row r="1653">
          <cell r="A1653">
            <v>0</v>
          </cell>
        </row>
        <row r="1654">
          <cell r="A1654">
            <v>0</v>
          </cell>
        </row>
        <row r="1655">
          <cell r="A1655">
            <v>0</v>
          </cell>
        </row>
        <row r="1656">
          <cell r="A1656">
            <v>0</v>
          </cell>
        </row>
        <row r="1657">
          <cell r="A1657">
            <v>0</v>
          </cell>
        </row>
        <row r="1658">
          <cell r="A1658">
            <v>0</v>
          </cell>
        </row>
        <row r="1659">
          <cell r="A1659">
            <v>0</v>
          </cell>
        </row>
        <row r="1660">
          <cell r="A1660">
            <v>0</v>
          </cell>
        </row>
        <row r="1661">
          <cell r="A1661">
            <v>0</v>
          </cell>
        </row>
        <row r="1662">
          <cell r="A1662">
            <v>0</v>
          </cell>
        </row>
        <row r="1663">
          <cell r="A1663">
            <v>0</v>
          </cell>
        </row>
        <row r="1664">
          <cell r="A1664">
            <v>0</v>
          </cell>
        </row>
        <row r="1665">
          <cell r="A1665">
            <v>0</v>
          </cell>
        </row>
        <row r="1666">
          <cell r="A1666">
            <v>0</v>
          </cell>
        </row>
        <row r="1667">
          <cell r="A1667">
            <v>0</v>
          </cell>
        </row>
        <row r="1668">
          <cell r="A1668">
            <v>0</v>
          </cell>
        </row>
        <row r="1669">
          <cell r="A1669">
            <v>0</v>
          </cell>
        </row>
        <row r="1670">
          <cell r="A1670">
            <v>0</v>
          </cell>
        </row>
        <row r="1671">
          <cell r="A1671">
            <v>0</v>
          </cell>
        </row>
        <row r="1672">
          <cell r="A1672">
            <v>0</v>
          </cell>
        </row>
        <row r="1673">
          <cell r="A1673">
            <v>0</v>
          </cell>
        </row>
        <row r="1674">
          <cell r="A1674">
            <v>0</v>
          </cell>
        </row>
        <row r="1675">
          <cell r="A1675">
            <v>0</v>
          </cell>
        </row>
        <row r="1676">
          <cell r="A1676">
            <v>0</v>
          </cell>
        </row>
        <row r="1677">
          <cell r="A1677">
            <v>0</v>
          </cell>
        </row>
        <row r="1678">
          <cell r="A1678">
            <v>0</v>
          </cell>
        </row>
        <row r="1679">
          <cell r="A1679">
            <v>0</v>
          </cell>
        </row>
        <row r="1680">
          <cell r="A1680">
            <v>0</v>
          </cell>
        </row>
        <row r="1681">
          <cell r="A1681">
            <v>0</v>
          </cell>
        </row>
        <row r="1682">
          <cell r="A1682">
            <v>0</v>
          </cell>
        </row>
        <row r="1683">
          <cell r="A1683">
            <v>0</v>
          </cell>
        </row>
        <row r="1684">
          <cell r="A1684">
            <v>0</v>
          </cell>
        </row>
        <row r="1685">
          <cell r="A1685">
            <v>0</v>
          </cell>
        </row>
        <row r="1686">
          <cell r="A1686">
            <v>0</v>
          </cell>
        </row>
        <row r="1687">
          <cell r="A1687">
            <v>0</v>
          </cell>
        </row>
        <row r="1688">
          <cell r="A1688">
            <v>0</v>
          </cell>
        </row>
        <row r="1689">
          <cell r="A1689">
            <v>0</v>
          </cell>
        </row>
        <row r="1690">
          <cell r="A1690">
            <v>0</v>
          </cell>
        </row>
        <row r="1691">
          <cell r="A1691">
            <v>0</v>
          </cell>
        </row>
        <row r="1692">
          <cell r="A1692">
            <v>0</v>
          </cell>
        </row>
        <row r="1693">
          <cell r="A1693">
            <v>0</v>
          </cell>
        </row>
        <row r="1694">
          <cell r="A1694">
            <v>0</v>
          </cell>
        </row>
        <row r="1695">
          <cell r="A1695">
            <v>0</v>
          </cell>
        </row>
        <row r="1696">
          <cell r="A1696">
            <v>0</v>
          </cell>
        </row>
        <row r="1697">
          <cell r="A1697">
            <v>0</v>
          </cell>
        </row>
        <row r="1698">
          <cell r="A1698">
            <v>0</v>
          </cell>
        </row>
        <row r="1699">
          <cell r="A1699">
            <v>0</v>
          </cell>
        </row>
        <row r="1700">
          <cell r="A1700">
            <v>0</v>
          </cell>
        </row>
        <row r="1701">
          <cell r="A1701">
            <v>0</v>
          </cell>
        </row>
        <row r="1702">
          <cell r="A1702">
            <v>0</v>
          </cell>
        </row>
        <row r="1703">
          <cell r="A1703">
            <v>0</v>
          </cell>
        </row>
        <row r="1704">
          <cell r="A1704">
            <v>0</v>
          </cell>
        </row>
        <row r="1705">
          <cell r="A1705">
            <v>0</v>
          </cell>
        </row>
        <row r="1706">
          <cell r="A1706">
            <v>0</v>
          </cell>
        </row>
        <row r="1707">
          <cell r="A1707">
            <v>0</v>
          </cell>
        </row>
        <row r="1708">
          <cell r="A1708">
            <v>0</v>
          </cell>
        </row>
        <row r="1709">
          <cell r="A1709">
            <v>0</v>
          </cell>
        </row>
        <row r="1710">
          <cell r="A1710">
            <v>0</v>
          </cell>
        </row>
        <row r="1711">
          <cell r="A1711">
            <v>0</v>
          </cell>
        </row>
        <row r="1712">
          <cell r="A1712">
            <v>0</v>
          </cell>
        </row>
        <row r="1713">
          <cell r="A1713">
            <v>0</v>
          </cell>
        </row>
        <row r="1714">
          <cell r="A1714">
            <v>0</v>
          </cell>
        </row>
        <row r="1715">
          <cell r="A1715">
            <v>0</v>
          </cell>
        </row>
        <row r="1716">
          <cell r="A1716">
            <v>0</v>
          </cell>
        </row>
        <row r="1717">
          <cell r="A1717">
            <v>0</v>
          </cell>
        </row>
        <row r="1718">
          <cell r="A1718">
            <v>0</v>
          </cell>
        </row>
        <row r="1719">
          <cell r="A1719">
            <v>0</v>
          </cell>
        </row>
        <row r="1720">
          <cell r="A1720">
            <v>0</v>
          </cell>
        </row>
        <row r="1721">
          <cell r="A1721">
            <v>0</v>
          </cell>
        </row>
        <row r="1722">
          <cell r="A1722">
            <v>0</v>
          </cell>
        </row>
        <row r="1723">
          <cell r="A1723">
            <v>0</v>
          </cell>
        </row>
        <row r="1724">
          <cell r="A1724">
            <v>0</v>
          </cell>
        </row>
        <row r="1725">
          <cell r="A1725">
            <v>0</v>
          </cell>
        </row>
        <row r="1726">
          <cell r="A1726">
            <v>0</v>
          </cell>
        </row>
        <row r="1727">
          <cell r="A1727">
            <v>0</v>
          </cell>
        </row>
        <row r="1728">
          <cell r="A1728">
            <v>0</v>
          </cell>
        </row>
        <row r="1729">
          <cell r="A1729">
            <v>0</v>
          </cell>
        </row>
        <row r="1730">
          <cell r="A1730">
            <v>0</v>
          </cell>
        </row>
        <row r="1731">
          <cell r="A1731">
            <v>0</v>
          </cell>
        </row>
        <row r="1732">
          <cell r="A1732">
            <v>0</v>
          </cell>
        </row>
        <row r="1733">
          <cell r="A1733">
            <v>0</v>
          </cell>
        </row>
        <row r="1734">
          <cell r="A1734">
            <v>0</v>
          </cell>
        </row>
        <row r="1735">
          <cell r="A1735">
            <v>0</v>
          </cell>
        </row>
        <row r="1736">
          <cell r="A1736">
            <v>0</v>
          </cell>
        </row>
        <row r="1737">
          <cell r="A1737">
            <v>0</v>
          </cell>
        </row>
        <row r="1738">
          <cell r="A1738">
            <v>0</v>
          </cell>
        </row>
        <row r="1739">
          <cell r="A1739">
            <v>0</v>
          </cell>
        </row>
        <row r="1740">
          <cell r="A1740">
            <v>0</v>
          </cell>
        </row>
        <row r="1741">
          <cell r="A1741">
            <v>0</v>
          </cell>
        </row>
        <row r="1742">
          <cell r="A1742">
            <v>0</v>
          </cell>
        </row>
        <row r="1743">
          <cell r="A1743">
            <v>0</v>
          </cell>
        </row>
        <row r="1744">
          <cell r="A1744">
            <v>0</v>
          </cell>
        </row>
        <row r="1745">
          <cell r="A1745">
            <v>0</v>
          </cell>
        </row>
        <row r="1746">
          <cell r="A1746">
            <v>0</v>
          </cell>
        </row>
        <row r="1747">
          <cell r="A1747">
            <v>0</v>
          </cell>
        </row>
        <row r="1748">
          <cell r="A1748">
            <v>0</v>
          </cell>
        </row>
        <row r="1749">
          <cell r="A1749">
            <v>0</v>
          </cell>
        </row>
        <row r="1750">
          <cell r="A1750">
            <v>0</v>
          </cell>
        </row>
        <row r="1751">
          <cell r="A1751">
            <v>0</v>
          </cell>
        </row>
        <row r="1752">
          <cell r="A1752">
            <v>0</v>
          </cell>
        </row>
        <row r="1753">
          <cell r="A1753">
            <v>0</v>
          </cell>
        </row>
        <row r="1754">
          <cell r="A1754">
            <v>0</v>
          </cell>
        </row>
        <row r="1755">
          <cell r="A1755">
            <v>0</v>
          </cell>
        </row>
        <row r="1756">
          <cell r="A1756">
            <v>0</v>
          </cell>
        </row>
        <row r="1757">
          <cell r="A1757">
            <v>0</v>
          </cell>
        </row>
        <row r="1758">
          <cell r="A1758">
            <v>0</v>
          </cell>
        </row>
        <row r="1759">
          <cell r="A1759">
            <v>0</v>
          </cell>
        </row>
        <row r="1760">
          <cell r="A1760">
            <v>0</v>
          </cell>
        </row>
        <row r="1761">
          <cell r="A1761">
            <v>0</v>
          </cell>
        </row>
        <row r="1762">
          <cell r="A1762">
            <v>0</v>
          </cell>
        </row>
        <row r="1763">
          <cell r="A1763">
            <v>0</v>
          </cell>
        </row>
        <row r="1764">
          <cell r="A1764">
            <v>0</v>
          </cell>
        </row>
        <row r="1765">
          <cell r="A1765">
            <v>0</v>
          </cell>
        </row>
        <row r="1766">
          <cell r="A1766">
            <v>0</v>
          </cell>
        </row>
        <row r="1767">
          <cell r="A1767">
            <v>0</v>
          </cell>
        </row>
        <row r="1768">
          <cell r="A1768">
            <v>0</v>
          </cell>
        </row>
        <row r="1769">
          <cell r="A1769">
            <v>0</v>
          </cell>
        </row>
        <row r="1770">
          <cell r="A1770">
            <v>0</v>
          </cell>
        </row>
        <row r="1771">
          <cell r="A1771">
            <v>0</v>
          </cell>
        </row>
        <row r="1772">
          <cell r="A1772">
            <v>0</v>
          </cell>
        </row>
        <row r="1773">
          <cell r="A1773">
            <v>0</v>
          </cell>
        </row>
        <row r="1774">
          <cell r="A1774">
            <v>0</v>
          </cell>
        </row>
        <row r="1775">
          <cell r="A1775">
            <v>0</v>
          </cell>
        </row>
        <row r="1776">
          <cell r="A1776">
            <v>0</v>
          </cell>
        </row>
        <row r="1777">
          <cell r="A1777">
            <v>0</v>
          </cell>
        </row>
        <row r="1778">
          <cell r="A1778">
            <v>0</v>
          </cell>
        </row>
        <row r="1779">
          <cell r="A1779">
            <v>0</v>
          </cell>
        </row>
        <row r="1780">
          <cell r="A1780">
            <v>0</v>
          </cell>
        </row>
        <row r="1781">
          <cell r="A1781">
            <v>0</v>
          </cell>
        </row>
        <row r="1782">
          <cell r="A1782">
            <v>0</v>
          </cell>
        </row>
        <row r="1783">
          <cell r="A1783">
            <v>0</v>
          </cell>
        </row>
        <row r="1784">
          <cell r="A1784">
            <v>0</v>
          </cell>
        </row>
        <row r="1785">
          <cell r="A1785">
            <v>0</v>
          </cell>
        </row>
        <row r="1786">
          <cell r="A1786">
            <v>0</v>
          </cell>
        </row>
        <row r="1787">
          <cell r="A1787">
            <v>0</v>
          </cell>
        </row>
        <row r="1788">
          <cell r="A1788">
            <v>0</v>
          </cell>
        </row>
        <row r="1789">
          <cell r="A1789">
            <v>0</v>
          </cell>
        </row>
        <row r="1790">
          <cell r="A1790">
            <v>0</v>
          </cell>
        </row>
        <row r="1791">
          <cell r="A1791">
            <v>0</v>
          </cell>
        </row>
        <row r="1792">
          <cell r="A1792">
            <v>0</v>
          </cell>
        </row>
        <row r="1793">
          <cell r="A1793">
            <v>0</v>
          </cell>
        </row>
        <row r="1794">
          <cell r="A1794">
            <v>0</v>
          </cell>
        </row>
        <row r="1795">
          <cell r="A1795">
            <v>0</v>
          </cell>
        </row>
        <row r="1796">
          <cell r="A1796">
            <v>0</v>
          </cell>
        </row>
        <row r="1797">
          <cell r="A1797">
            <v>0</v>
          </cell>
        </row>
        <row r="1798">
          <cell r="A1798">
            <v>0</v>
          </cell>
        </row>
        <row r="1799">
          <cell r="A1799">
            <v>0</v>
          </cell>
        </row>
        <row r="1800">
          <cell r="A1800">
            <v>0</v>
          </cell>
        </row>
        <row r="1801">
          <cell r="A1801">
            <v>0</v>
          </cell>
        </row>
        <row r="1802">
          <cell r="A1802">
            <v>0</v>
          </cell>
        </row>
        <row r="1803">
          <cell r="A1803">
            <v>0</v>
          </cell>
        </row>
        <row r="1804">
          <cell r="A1804">
            <v>0</v>
          </cell>
        </row>
        <row r="1805">
          <cell r="A1805">
            <v>0</v>
          </cell>
        </row>
        <row r="1806">
          <cell r="A1806">
            <v>0</v>
          </cell>
        </row>
        <row r="1807">
          <cell r="A1807">
            <v>0</v>
          </cell>
        </row>
        <row r="1808">
          <cell r="A1808">
            <v>0</v>
          </cell>
        </row>
        <row r="1809">
          <cell r="A1809">
            <v>0</v>
          </cell>
        </row>
        <row r="1810">
          <cell r="A1810">
            <v>0</v>
          </cell>
        </row>
        <row r="1811">
          <cell r="A1811">
            <v>0</v>
          </cell>
        </row>
        <row r="1812">
          <cell r="A1812">
            <v>0</v>
          </cell>
        </row>
        <row r="1813">
          <cell r="A1813">
            <v>0</v>
          </cell>
        </row>
        <row r="1814">
          <cell r="A1814">
            <v>0</v>
          </cell>
        </row>
        <row r="1815">
          <cell r="A1815">
            <v>0</v>
          </cell>
        </row>
        <row r="1816">
          <cell r="A1816">
            <v>0</v>
          </cell>
        </row>
        <row r="1817">
          <cell r="A1817">
            <v>0</v>
          </cell>
        </row>
        <row r="1818">
          <cell r="A1818">
            <v>0</v>
          </cell>
        </row>
        <row r="1819">
          <cell r="A1819">
            <v>0</v>
          </cell>
        </row>
        <row r="1820">
          <cell r="A1820">
            <v>0</v>
          </cell>
        </row>
        <row r="1821">
          <cell r="A1821">
            <v>0</v>
          </cell>
        </row>
        <row r="1822">
          <cell r="A1822">
            <v>0</v>
          </cell>
        </row>
        <row r="1823">
          <cell r="A1823">
            <v>0</v>
          </cell>
        </row>
        <row r="1824">
          <cell r="A1824">
            <v>0</v>
          </cell>
        </row>
        <row r="1825">
          <cell r="A1825">
            <v>0</v>
          </cell>
        </row>
        <row r="1826">
          <cell r="A1826">
            <v>0</v>
          </cell>
        </row>
        <row r="1827">
          <cell r="A1827">
            <v>0</v>
          </cell>
        </row>
        <row r="1828">
          <cell r="A1828">
            <v>0</v>
          </cell>
        </row>
        <row r="1829">
          <cell r="A1829">
            <v>0</v>
          </cell>
        </row>
        <row r="1830">
          <cell r="A1830">
            <v>0</v>
          </cell>
        </row>
        <row r="1831">
          <cell r="A1831">
            <v>0</v>
          </cell>
        </row>
        <row r="1832">
          <cell r="A1832">
            <v>0</v>
          </cell>
        </row>
        <row r="1833">
          <cell r="A1833">
            <v>0</v>
          </cell>
        </row>
        <row r="1834">
          <cell r="A1834">
            <v>0</v>
          </cell>
        </row>
        <row r="1835">
          <cell r="A1835">
            <v>0</v>
          </cell>
        </row>
        <row r="1836">
          <cell r="A1836">
            <v>0</v>
          </cell>
        </row>
        <row r="1837">
          <cell r="A1837">
            <v>0</v>
          </cell>
        </row>
        <row r="1838">
          <cell r="A1838">
            <v>0</v>
          </cell>
        </row>
        <row r="1839">
          <cell r="A1839">
            <v>0</v>
          </cell>
        </row>
        <row r="1840">
          <cell r="A1840">
            <v>0</v>
          </cell>
        </row>
        <row r="1841">
          <cell r="A1841">
            <v>0</v>
          </cell>
        </row>
        <row r="1842">
          <cell r="A1842">
            <v>0</v>
          </cell>
        </row>
        <row r="1843">
          <cell r="A1843">
            <v>0</v>
          </cell>
        </row>
        <row r="1844">
          <cell r="A1844">
            <v>0</v>
          </cell>
        </row>
        <row r="1845">
          <cell r="A1845">
            <v>0</v>
          </cell>
        </row>
        <row r="1846">
          <cell r="A1846">
            <v>0</v>
          </cell>
        </row>
        <row r="1847">
          <cell r="A1847">
            <v>0</v>
          </cell>
        </row>
        <row r="1848">
          <cell r="A1848">
            <v>0</v>
          </cell>
        </row>
        <row r="1849">
          <cell r="A1849">
            <v>0</v>
          </cell>
        </row>
        <row r="1850">
          <cell r="A1850">
            <v>0</v>
          </cell>
        </row>
        <row r="1851">
          <cell r="A1851">
            <v>0</v>
          </cell>
        </row>
        <row r="1852">
          <cell r="A1852">
            <v>0</v>
          </cell>
        </row>
        <row r="1853">
          <cell r="A1853">
            <v>0</v>
          </cell>
        </row>
        <row r="1854">
          <cell r="A1854">
            <v>0</v>
          </cell>
        </row>
        <row r="1855">
          <cell r="A1855">
            <v>0</v>
          </cell>
        </row>
        <row r="1856">
          <cell r="A1856">
            <v>0</v>
          </cell>
        </row>
        <row r="1857">
          <cell r="A1857">
            <v>0</v>
          </cell>
        </row>
        <row r="1858">
          <cell r="A1858">
            <v>0</v>
          </cell>
        </row>
        <row r="1859">
          <cell r="A1859">
            <v>0</v>
          </cell>
        </row>
        <row r="1860">
          <cell r="A1860">
            <v>0</v>
          </cell>
        </row>
        <row r="1861">
          <cell r="A1861">
            <v>0</v>
          </cell>
        </row>
        <row r="1862">
          <cell r="A1862">
            <v>0</v>
          </cell>
        </row>
        <row r="1863">
          <cell r="A1863">
            <v>0</v>
          </cell>
        </row>
        <row r="1864">
          <cell r="A1864">
            <v>0</v>
          </cell>
        </row>
        <row r="1865">
          <cell r="A1865">
            <v>0</v>
          </cell>
        </row>
        <row r="1866">
          <cell r="A1866">
            <v>0</v>
          </cell>
        </row>
        <row r="1867">
          <cell r="A1867">
            <v>0</v>
          </cell>
        </row>
        <row r="1868">
          <cell r="A1868">
            <v>0</v>
          </cell>
        </row>
        <row r="1869">
          <cell r="A1869">
            <v>0</v>
          </cell>
        </row>
        <row r="1870">
          <cell r="A1870">
            <v>0</v>
          </cell>
        </row>
        <row r="1871">
          <cell r="A1871">
            <v>0</v>
          </cell>
        </row>
        <row r="1872">
          <cell r="A1872">
            <v>0</v>
          </cell>
        </row>
        <row r="1873">
          <cell r="A1873">
            <v>0</v>
          </cell>
        </row>
        <row r="1874">
          <cell r="A1874">
            <v>0</v>
          </cell>
        </row>
        <row r="1875">
          <cell r="A1875">
            <v>0</v>
          </cell>
        </row>
        <row r="1876">
          <cell r="A1876">
            <v>0</v>
          </cell>
        </row>
        <row r="1877">
          <cell r="A1877">
            <v>0</v>
          </cell>
        </row>
        <row r="1878">
          <cell r="A1878">
            <v>0</v>
          </cell>
        </row>
        <row r="1879">
          <cell r="A1879">
            <v>0</v>
          </cell>
        </row>
        <row r="1880">
          <cell r="A1880">
            <v>0</v>
          </cell>
        </row>
        <row r="1881">
          <cell r="A1881">
            <v>0</v>
          </cell>
        </row>
        <row r="1882">
          <cell r="A1882">
            <v>0</v>
          </cell>
        </row>
        <row r="1883">
          <cell r="A1883">
            <v>0</v>
          </cell>
        </row>
        <row r="1884">
          <cell r="A1884">
            <v>0</v>
          </cell>
        </row>
        <row r="1885">
          <cell r="A1885">
            <v>0</v>
          </cell>
        </row>
        <row r="1886">
          <cell r="A1886">
            <v>0</v>
          </cell>
        </row>
        <row r="1887">
          <cell r="A1887">
            <v>0</v>
          </cell>
        </row>
        <row r="1888">
          <cell r="A1888">
            <v>0</v>
          </cell>
        </row>
        <row r="1889">
          <cell r="A1889">
            <v>0</v>
          </cell>
        </row>
        <row r="1890">
          <cell r="A1890">
            <v>0</v>
          </cell>
        </row>
        <row r="1891">
          <cell r="A1891">
            <v>0</v>
          </cell>
        </row>
        <row r="1892">
          <cell r="A1892">
            <v>0</v>
          </cell>
        </row>
        <row r="1893">
          <cell r="A1893">
            <v>0</v>
          </cell>
        </row>
        <row r="1894">
          <cell r="A1894">
            <v>0</v>
          </cell>
        </row>
        <row r="1895">
          <cell r="A1895">
            <v>0</v>
          </cell>
        </row>
        <row r="1896">
          <cell r="A1896">
            <v>0</v>
          </cell>
        </row>
        <row r="1897">
          <cell r="A1897">
            <v>0</v>
          </cell>
        </row>
        <row r="1898">
          <cell r="A1898">
            <v>0</v>
          </cell>
        </row>
        <row r="1899">
          <cell r="A1899">
            <v>0</v>
          </cell>
        </row>
        <row r="1900">
          <cell r="A1900">
            <v>0</v>
          </cell>
        </row>
        <row r="1901">
          <cell r="A1901">
            <v>0</v>
          </cell>
        </row>
        <row r="1902">
          <cell r="A1902">
            <v>0</v>
          </cell>
        </row>
        <row r="1903">
          <cell r="A1903">
            <v>0</v>
          </cell>
        </row>
        <row r="1904">
          <cell r="A1904">
            <v>0</v>
          </cell>
        </row>
        <row r="1905">
          <cell r="A1905">
            <v>0</v>
          </cell>
        </row>
        <row r="1906">
          <cell r="A1906">
            <v>0</v>
          </cell>
        </row>
        <row r="1907">
          <cell r="A1907">
            <v>0</v>
          </cell>
        </row>
        <row r="1908">
          <cell r="A1908">
            <v>0</v>
          </cell>
        </row>
        <row r="1909">
          <cell r="A1909">
            <v>0</v>
          </cell>
        </row>
        <row r="1910">
          <cell r="A1910">
            <v>0</v>
          </cell>
        </row>
        <row r="1911">
          <cell r="A1911">
            <v>0</v>
          </cell>
        </row>
        <row r="1912">
          <cell r="A1912">
            <v>0</v>
          </cell>
        </row>
        <row r="1913">
          <cell r="A1913">
            <v>0</v>
          </cell>
        </row>
        <row r="1914">
          <cell r="A1914">
            <v>0</v>
          </cell>
        </row>
        <row r="1915">
          <cell r="A1915">
            <v>0</v>
          </cell>
        </row>
        <row r="1916">
          <cell r="A1916">
            <v>0</v>
          </cell>
        </row>
        <row r="1917">
          <cell r="A1917">
            <v>0</v>
          </cell>
        </row>
        <row r="1918">
          <cell r="A1918">
            <v>0</v>
          </cell>
        </row>
        <row r="1919">
          <cell r="A1919">
            <v>0</v>
          </cell>
        </row>
        <row r="1920">
          <cell r="A1920">
            <v>0</v>
          </cell>
        </row>
        <row r="1921">
          <cell r="A1921">
            <v>0</v>
          </cell>
        </row>
        <row r="1922">
          <cell r="A1922">
            <v>0</v>
          </cell>
        </row>
        <row r="1923">
          <cell r="A1923">
            <v>0</v>
          </cell>
        </row>
        <row r="1924">
          <cell r="A1924">
            <v>0</v>
          </cell>
        </row>
        <row r="1925">
          <cell r="A1925">
            <v>0</v>
          </cell>
        </row>
        <row r="1926">
          <cell r="A1926">
            <v>0</v>
          </cell>
        </row>
        <row r="1927">
          <cell r="A1927">
            <v>0</v>
          </cell>
        </row>
        <row r="1928">
          <cell r="A1928">
            <v>0</v>
          </cell>
        </row>
        <row r="1929">
          <cell r="A1929">
            <v>0</v>
          </cell>
        </row>
        <row r="1930">
          <cell r="A1930">
            <v>0</v>
          </cell>
        </row>
        <row r="1931">
          <cell r="A1931">
            <v>0</v>
          </cell>
        </row>
        <row r="1932">
          <cell r="A1932">
            <v>0</v>
          </cell>
        </row>
        <row r="1933">
          <cell r="A1933">
            <v>0</v>
          </cell>
        </row>
        <row r="1934">
          <cell r="A1934">
            <v>0</v>
          </cell>
        </row>
        <row r="1935">
          <cell r="A1935">
            <v>0</v>
          </cell>
        </row>
        <row r="1936">
          <cell r="A1936">
            <v>0</v>
          </cell>
        </row>
        <row r="1937">
          <cell r="A1937">
            <v>0</v>
          </cell>
        </row>
        <row r="1938">
          <cell r="A1938">
            <v>0</v>
          </cell>
        </row>
        <row r="1939">
          <cell r="A1939">
            <v>0</v>
          </cell>
        </row>
        <row r="1940">
          <cell r="A1940">
            <v>0</v>
          </cell>
        </row>
        <row r="1941">
          <cell r="A1941">
            <v>0</v>
          </cell>
        </row>
        <row r="1942">
          <cell r="A1942">
            <v>0</v>
          </cell>
        </row>
        <row r="1943">
          <cell r="A1943">
            <v>0</v>
          </cell>
        </row>
        <row r="1944">
          <cell r="A1944">
            <v>0</v>
          </cell>
        </row>
        <row r="1945">
          <cell r="A1945">
            <v>0</v>
          </cell>
        </row>
        <row r="1946">
          <cell r="A1946">
            <v>0</v>
          </cell>
        </row>
        <row r="1947">
          <cell r="A1947">
            <v>0</v>
          </cell>
        </row>
        <row r="1948">
          <cell r="A1948">
            <v>0</v>
          </cell>
        </row>
        <row r="1949">
          <cell r="A1949">
            <v>0</v>
          </cell>
        </row>
        <row r="1950">
          <cell r="A1950">
            <v>0</v>
          </cell>
        </row>
        <row r="1951">
          <cell r="A1951">
            <v>0</v>
          </cell>
        </row>
        <row r="1952">
          <cell r="A1952">
            <v>0</v>
          </cell>
        </row>
        <row r="1953">
          <cell r="A1953">
            <v>0</v>
          </cell>
        </row>
        <row r="1954">
          <cell r="A1954">
            <v>0</v>
          </cell>
        </row>
        <row r="1955">
          <cell r="A1955">
            <v>0</v>
          </cell>
        </row>
        <row r="1956">
          <cell r="A1956">
            <v>0</v>
          </cell>
        </row>
        <row r="1957">
          <cell r="A1957">
            <v>0</v>
          </cell>
        </row>
        <row r="1958">
          <cell r="A1958">
            <v>0</v>
          </cell>
        </row>
        <row r="1959">
          <cell r="A1959">
            <v>0</v>
          </cell>
        </row>
        <row r="1960">
          <cell r="A1960">
            <v>0</v>
          </cell>
        </row>
        <row r="1961">
          <cell r="A1961">
            <v>0</v>
          </cell>
        </row>
        <row r="1962">
          <cell r="A1962">
            <v>0</v>
          </cell>
        </row>
        <row r="1963">
          <cell r="A1963">
            <v>0</v>
          </cell>
        </row>
        <row r="1964">
          <cell r="A1964">
            <v>0</v>
          </cell>
        </row>
        <row r="1965">
          <cell r="A1965">
            <v>0</v>
          </cell>
        </row>
        <row r="1966">
          <cell r="A1966">
            <v>0</v>
          </cell>
        </row>
        <row r="1967">
          <cell r="A1967">
            <v>0</v>
          </cell>
        </row>
        <row r="1968">
          <cell r="A1968">
            <v>0</v>
          </cell>
        </row>
        <row r="1969">
          <cell r="A1969">
            <v>0</v>
          </cell>
        </row>
        <row r="1970">
          <cell r="A1970">
            <v>0</v>
          </cell>
        </row>
        <row r="1971">
          <cell r="A1971">
            <v>0</v>
          </cell>
        </row>
        <row r="1972">
          <cell r="A1972">
            <v>0</v>
          </cell>
        </row>
        <row r="1973">
          <cell r="A1973">
            <v>0</v>
          </cell>
        </row>
        <row r="1974">
          <cell r="A1974">
            <v>0</v>
          </cell>
        </row>
        <row r="1975">
          <cell r="A1975">
            <v>0</v>
          </cell>
        </row>
        <row r="1976">
          <cell r="A1976">
            <v>0</v>
          </cell>
        </row>
        <row r="1977">
          <cell r="A1977">
            <v>0</v>
          </cell>
        </row>
        <row r="1978">
          <cell r="A1978">
            <v>0</v>
          </cell>
        </row>
        <row r="1979">
          <cell r="A1979">
            <v>0</v>
          </cell>
        </row>
        <row r="1980">
          <cell r="A1980">
            <v>0</v>
          </cell>
        </row>
        <row r="1981">
          <cell r="A1981">
            <v>0</v>
          </cell>
        </row>
        <row r="1982">
          <cell r="A1982">
            <v>0</v>
          </cell>
        </row>
        <row r="1983">
          <cell r="A1983">
            <v>0</v>
          </cell>
        </row>
        <row r="1984">
          <cell r="A1984">
            <v>0</v>
          </cell>
        </row>
        <row r="1985">
          <cell r="A1985">
            <v>0</v>
          </cell>
        </row>
        <row r="1986">
          <cell r="A1986">
            <v>0</v>
          </cell>
        </row>
        <row r="1987">
          <cell r="A1987">
            <v>0</v>
          </cell>
        </row>
        <row r="1988">
          <cell r="A1988">
            <v>0</v>
          </cell>
        </row>
        <row r="1989">
          <cell r="A1989">
            <v>0</v>
          </cell>
        </row>
        <row r="1990">
          <cell r="A1990">
            <v>0</v>
          </cell>
        </row>
        <row r="1991">
          <cell r="A1991">
            <v>0</v>
          </cell>
        </row>
        <row r="1992">
          <cell r="A1992">
            <v>0</v>
          </cell>
        </row>
        <row r="1993">
          <cell r="A1993">
            <v>0</v>
          </cell>
        </row>
      </sheetData>
      <sheetData sheetId="16" refreshError="1">
        <row r="1">
          <cell r="A1" t="str">
            <v>Nr umowy z PF</v>
          </cell>
          <cell r="B1" t="str">
            <v>Nazwa PF</v>
          </cell>
          <cell r="C1" t="str">
            <v>Kapitał ogółem</v>
          </cell>
          <cell r="D1" t="str">
            <v>w tym wkład UE</v>
          </cell>
          <cell r="E1" t="str">
            <v>w tym krajowe środki publiczne/prywatne</v>
          </cell>
          <cell r="F1" t="str">
            <v>w tym wkład PF</v>
          </cell>
          <cell r="G1" t="str">
            <v>w tym wkład MFF</v>
          </cell>
          <cell r="H1" t="str">
            <v>Kwota przekazanych środków (ogółem)</v>
          </cell>
        </row>
        <row r="2">
          <cell r="A2" t="str">
            <v>1/2017</v>
          </cell>
          <cell r="B2" t="str">
            <v>KDBS_Konsorcjum</v>
          </cell>
          <cell r="C2">
            <v>1041143.77</v>
          </cell>
          <cell r="D2">
            <v>823032.66</v>
          </cell>
          <cell r="E2">
            <v>218111.11</v>
          </cell>
          <cell r="F2">
            <v>0</v>
          </cell>
          <cell r="G2">
            <v>0</v>
          </cell>
          <cell r="H2">
            <v>28687500</v>
          </cell>
        </row>
        <row r="3">
          <cell r="A3" t="str">
            <v>2/2018</v>
          </cell>
          <cell r="B3" t="str">
            <v>EFP Konsorcjum</v>
          </cell>
          <cell r="C3">
            <v>108095.57</v>
          </cell>
          <cell r="D3">
            <v>86476.47</v>
          </cell>
          <cell r="E3">
            <v>21619.1</v>
          </cell>
          <cell r="F3">
            <v>0</v>
          </cell>
          <cell r="G3">
            <v>0</v>
          </cell>
          <cell r="H3">
            <v>10625000</v>
          </cell>
        </row>
        <row r="4">
          <cell r="A4" t="str">
            <v>3/2018</v>
          </cell>
          <cell r="B4" t="str">
            <v>Kujawsko-Pomorski Fundusz Pożyczkowy</v>
          </cell>
          <cell r="C4">
            <v>7769795.5800000001</v>
          </cell>
          <cell r="D4">
            <v>6604326.7800000003</v>
          </cell>
          <cell r="E4">
            <v>1165468.8</v>
          </cell>
          <cell r="F4">
            <v>0</v>
          </cell>
          <cell r="G4">
            <v>0</v>
          </cell>
          <cell r="H4">
            <v>50000000</v>
          </cell>
        </row>
        <row r="5">
          <cell r="A5" t="str">
            <v>5/2018</v>
          </cell>
          <cell r="B5" t="str">
            <v>Polska Fundacja Przedsiębiorczości</v>
          </cell>
          <cell r="C5">
            <v>2190847.81</v>
          </cell>
          <cell r="D5">
            <v>1737748.75</v>
          </cell>
          <cell r="E5">
            <v>453099.06</v>
          </cell>
          <cell r="F5">
            <v>0</v>
          </cell>
          <cell r="G5">
            <v>0</v>
          </cell>
          <cell r="H5">
            <v>24968750</v>
          </cell>
        </row>
        <row r="6">
          <cell r="A6" t="str">
            <v>4/2018</v>
          </cell>
          <cell r="B6" t="str">
            <v>Kujawsko-Pomorski Fundusz Pożyczkowy</v>
          </cell>
          <cell r="C6">
            <v>6355097.4699999997</v>
          </cell>
          <cell r="D6">
            <v>0</v>
          </cell>
          <cell r="E6">
            <v>0</v>
          </cell>
          <cell r="F6">
            <v>1872544.07</v>
          </cell>
          <cell r="G6">
            <v>4482553.4000000004</v>
          </cell>
          <cell r="H6">
            <v>88898068.370000005</v>
          </cell>
        </row>
        <row r="7">
          <cell r="A7" t="str">
            <v>6/2018</v>
          </cell>
          <cell r="B7" t="str">
            <v>Kujawsko-Pomorski Fundusz Pożyczkowy</v>
          </cell>
          <cell r="C7">
            <v>1483928.89</v>
          </cell>
          <cell r="D7">
            <v>1243288.93</v>
          </cell>
          <cell r="E7">
            <v>240639.96</v>
          </cell>
          <cell r="F7">
            <v>0</v>
          </cell>
          <cell r="G7">
            <v>0</v>
          </cell>
          <cell r="H7">
            <v>44100000</v>
          </cell>
        </row>
        <row r="8">
          <cell r="A8" t="str">
            <v>7/2018</v>
          </cell>
          <cell r="B8" t="str">
            <v>Konsorcjum Poręczenia Kredytowe Kujaw i Pomorza</v>
          </cell>
          <cell r="C8">
            <v>10035.379999999999</v>
          </cell>
          <cell r="D8">
            <v>8530.08</v>
          </cell>
          <cell r="E8">
            <v>1505.3</v>
          </cell>
          <cell r="F8">
            <v>0</v>
          </cell>
          <cell r="G8">
            <v>0</v>
          </cell>
          <cell r="H8">
            <v>1875000</v>
          </cell>
        </row>
        <row r="9">
          <cell r="A9" t="str">
            <v>8/2019</v>
          </cell>
          <cell r="B9" t="str">
            <v>Kujawsko-Pomorski Fundusz Pożyczkowy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20600000</v>
          </cell>
        </row>
        <row r="10">
          <cell r="A10" t="str">
            <v>9/2019</v>
          </cell>
          <cell r="B10" t="str">
            <v>Kujawsko-Pomorski Fundusz Pożyczkowy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15000000</v>
          </cell>
        </row>
        <row r="11">
          <cell r="A11" t="str">
            <v>10/2019</v>
          </cell>
          <cell r="B11" t="str">
            <v>KDBS_Konsorcjum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6500000</v>
          </cell>
        </row>
        <row r="12">
          <cell r="A12" t="str">
            <v>11/2019</v>
          </cell>
          <cell r="B12" t="str">
            <v>Polska Fundacja Przedsiębiorczości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6000000</v>
          </cell>
        </row>
        <row r="13">
          <cell r="A13"/>
          <cell r="B13" t="str">
            <v>Suma</v>
          </cell>
          <cell r="C13">
            <v>18958944.469999999</v>
          </cell>
          <cell r="D13">
            <v>10503403.67</v>
          </cell>
          <cell r="E13">
            <v>2100443.33</v>
          </cell>
          <cell r="F13">
            <v>1872544.07</v>
          </cell>
          <cell r="G13">
            <v>4482553.4000000004</v>
          </cell>
          <cell r="H13">
            <v>297254318.37</v>
          </cell>
        </row>
      </sheetData>
      <sheetData sheetId="17" refreshError="1">
        <row r="1">
          <cell r="A1" t="str">
            <v>Nr umowy z PF</v>
          </cell>
          <cell r="B1" t="str">
            <v>Nazwa PF</v>
          </cell>
          <cell r="C1"/>
          <cell r="D1" t="str">
            <v>Odsetki i inne przychody ogółem</v>
          </cell>
          <cell r="E1"/>
          <cell r="F1" t="str">
            <v>w tym wkład UE</v>
          </cell>
          <cell r="G1" t="str">
            <v>w tym krajowe środki publiczne/prywatne</v>
          </cell>
          <cell r="H1"/>
          <cell r="I1" t="str">
            <v>w tym wkład PF</v>
          </cell>
          <cell r="J1" t="str">
            <v>w tym wkład MFF</v>
          </cell>
          <cell r="K1" t="str">
            <v>Odsetki od lokat</v>
          </cell>
          <cell r="L1" t="str">
            <v>Kwota Prowizji</v>
          </cell>
          <cell r="M1" t="str">
            <v>Koszty PF</v>
          </cell>
          <cell r="N1" t="str">
            <v>Wynik finansowy</v>
          </cell>
          <cell r="O1" t="str">
            <v>Ostatni raportowany okres</v>
          </cell>
        </row>
        <row r="2">
          <cell r="A2" t="str">
            <v>1/2017</v>
          </cell>
          <cell r="B2" t="str">
            <v>KDBS_Konsorcjum</v>
          </cell>
          <cell r="C2"/>
          <cell r="D2">
            <v>133353.29999999999</v>
          </cell>
          <cell r="E2"/>
          <cell r="F2">
            <v>105212.22</v>
          </cell>
          <cell r="G2">
            <v>28141.08</v>
          </cell>
          <cell r="H2"/>
          <cell r="I2">
            <v>0</v>
          </cell>
          <cell r="J2">
            <v>0</v>
          </cell>
          <cell r="K2">
            <v>99733</v>
          </cell>
          <cell r="L2">
            <v>0</v>
          </cell>
          <cell r="M2">
            <v>983167.07</v>
          </cell>
          <cell r="N2">
            <v>-750080.77</v>
          </cell>
          <cell r="O2">
            <v>43646</v>
          </cell>
        </row>
        <row r="3">
          <cell r="A3" t="str">
            <v>2/2018</v>
          </cell>
          <cell r="B3" t="str">
            <v>EFP Konsorcjum</v>
          </cell>
          <cell r="C3"/>
          <cell r="D3">
            <v>88891.43</v>
          </cell>
          <cell r="E3"/>
          <cell r="F3">
            <v>71113.119999999995</v>
          </cell>
          <cell r="G3">
            <v>17778.310000000001</v>
          </cell>
          <cell r="H3"/>
          <cell r="I3">
            <v>0</v>
          </cell>
          <cell r="J3">
            <v>0</v>
          </cell>
          <cell r="K3">
            <v>33701.199999999997</v>
          </cell>
          <cell r="L3">
            <v>0</v>
          </cell>
          <cell r="M3">
            <v>145094.79</v>
          </cell>
          <cell r="N3">
            <v>-22502.16</v>
          </cell>
          <cell r="O3">
            <v>43373</v>
          </cell>
        </row>
        <row r="4">
          <cell r="A4" t="str">
            <v>3/2018</v>
          </cell>
          <cell r="B4" t="str">
            <v>Kujawsko-Pomorski Fundusz Pożyczkowy</v>
          </cell>
          <cell r="C4"/>
          <cell r="D4">
            <v>766501.21</v>
          </cell>
          <cell r="E4"/>
          <cell r="F4">
            <v>651526.5</v>
          </cell>
          <cell r="G4">
            <v>114974.71</v>
          </cell>
          <cell r="H4"/>
          <cell r="I4">
            <v>0</v>
          </cell>
          <cell r="J4">
            <v>0</v>
          </cell>
          <cell r="K4">
            <v>210966.76</v>
          </cell>
          <cell r="L4">
            <v>0</v>
          </cell>
          <cell r="M4">
            <v>674741.55</v>
          </cell>
          <cell r="N4">
            <v>302726.42</v>
          </cell>
          <cell r="O4">
            <v>43799</v>
          </cell>
        </row>
        <row r="5">
          <cell r="A5" t="str">
            <v>5/2018</v>
          </cell>
          <cell r="B5" t="str">
            <v>Polska Fundacja Przedsiębiorczości</v>
          </cell>
          <cell r="C5"/>
          <cell r="D5">
            <v>319790.34000000003</v>
          </cell>
          <cell r="E5"/>
          <cell r="F5">
            <v>252555.96</v>
          </cell>
          <cell r="G5">
            <v>67234.38</v>
          </cell>
          <cell r="H5"/>
          <cell r="I5">
            <v>0</v>
          </cell>
          <cell r="J5">
            <v>0</v>
          </cell>
          <cell r="K5">
            <v>94228.71</v>
          </cell>
          <cell r="L5">
            <v>0</v>
          </cell>
          <cell r="M5">
            <v>508316.25</v>
          </cell>
          <cell r="N5">
            <v>-94297.2</v>
          </cell>
          <cell r="O5">
            <v>43799</v>
          </cell>
        </row>
        <row r="6">
          <cell r="A6" t="str">
            <v>4/2018</v>
          </cell>
          <cell r="B6" t="str">
            <v>Kujawsko-Pomorski Fundusz Pożyczkowy</v>
          </cell>
          <cell r="C6"/>
          <cell r="D6">
            <v>818879.02</v>
          </cell>
          <cell r="E6"/>
          <cell r="F6">
            <v>0</v>
          </cell>
          <cell r="G6">
            <v>0</v>
          </cell>
          <cell r="H6"/>
          <cell r="I6">
            <v>221150.03</v>
          </cell>
          <cell r="J6">
            <v>597728.99</v>
          </cell>
          <cell r="K6">
            <v>1625353.94</v>
          </cell>
          <cell r="L6">
            <v>0</v>
          </cell>
          <cell r="M6">
            <v>2179425.88</v>
          </cell>
          <cell r="N6">
            <v>264807.08</v>
          </cell>
          <cell r="O6">
            <v>43738</v>
          </cell>
        </row>
        <row r="7">
          <cell r="A7" t="str">
            <v>6/2018</v>
          </cell>
          <cell r="B7" t="str">
            <v>Kujawsko-Pomorski Fundusz Pożyczkowy</v>
          </cell>
          <cell r="C7"/>
          <cell r="D7">
            <v>189017.22</v>
          </cell>
          <cell r="E7"/>
          <cell r="F7">
            <v>158264.59</v>
          </cell>
          <cell r="G7">
            <v>30752.63</v>
          </cell>
          <cell r="H7"/>
          <cell r="I7">
            <v>0</v>
          </cell>
          <cell r="J7">
            <v>0</v>
          </cell>
          <cell r="K7">
            <v>162780.5</v>
          </cell>
          <cell r="L7">
            <v>0</v>
          </cell>
          <cell r="M7">
            <v>152090.96</v>
          </cell>
          <cell r="N7">
            <v>199706.76</v>
          </cell>
          <cell r="O7">
            <v>43799</v>
          </cell>
        </row>
        <row r="8">
          <cell r="A8" t="str">
            <v>7/2018</v>
          </cell>
          <cell r="B8" t="str">
            <v>Konsorcjum Poręczenia Kredytowe Kujaw i Pomorza</v>
          </cell>
          <cell r="C8"/>
          <cell r="D8">
            <v>0</v>
          </cell>
          <cell r="E8"/>
          <cell r="F8">
            <v>0</v>
          </cell>
          <cell r="G8">
            <v>0</v>
          </cell>
          <cell r="H8"/>
          <cell r="I8">
            <v>0</v>
          </cell>
          <cell r="J8">
            <v>0</v>
          </cell>
          <cell r="K8">
            <v>29574.75</v>
          </cell>
          <cell r="L8">
            <v>0</v>
          </cell>
          <cell r="M8">
            <v>54711.57</v>
          </cell>
          <cell r="N8">
            <v>-25136.82</v>
          </cell>
          <cell r="O8">
            <v>43799</v>
          </cell>
        </row>
        <row r="9">
          <cell r="A9" t="str">
            <v>8/2019</v>
          </cell>
          <cell r="B9" t="str">
            <v>Kujawsko-Pomorski Fundusz Pożyczkowy</v>
          </cell>
          <cell r="C9"/>
          <cell r="D9">
            <v>0</v>
          </cell>
          <cell r="E9"/>
          <cell r="F9">
            <v>0</v>
          </cell>
          <cell r="G9">
            <v>0</v>
          </cell>
          <cell r="H9"/>
          <cell r="I9">
            <v>0</v>
          </cell>
          <cell r="J9">
            <v>0</v>
          </cell>
          <cell r="K9">
            <v>42095.23</v>
          </cell>
          <cell r="L9">
            <v>0</v>
          </cell>
          <cell r="M9">
            <v>0</v>
          </cell>
          <cell r="N9">
            <v>42095.23</v>
          </cell>
          <cell r="O9">
            <v>43799</v>
          </cell>
        </row>
        <row r="10">
          <cell r="A10" t="str">
            <v>9/2019</v>
          </cell>
          <cell r="B10" t="str">
            <v>Kujawsko-Pomorski Fundusz Pożyczkowy</v>
          </cell>
          <cell r="C10"/>
          <cell r="D10">
            <v>0</v>
          </cell>
          <cell r="E10"/>
          <cell r="F10">
            <v>0</v>
          </cell>
          <cell r="G10">
            <v>0</v>
          </cell>
          <cell r="H10"/>
          <cell r="I10">
            <v>0</v>
          </cell>
          <cell r="J10">
            <v>0</v>
          </cell>
          <cell r="K10">
            <v>30651.86</v>
          </cell>
          <cell r="L10">
            <v>0</v>
          </cell>
          <cell r="M10">
            <v>0</v>
          </cell>
          <cell r="N10">
            <v>30651.86</v>
          </cell>
          <cell r="O10">
            <v>43799</v>
          </cell>
        </row>
        <row r="11">
          <cell r="A11" t="str">
            <v>10/2019</v>
          </cell>
          <cell r="B11" t="str">
            <v>KDBS_Konsorcjum</v>
          </cell>
          <cell r="C11"/>
          <cell r="D11">
            <v>0</v>
          </cell>
          <cell r="E11"/>
          <cell r="F11">
            <v>0</v>
          </cell>
          <cell r="G11">
            <v>0</v>
          </cell>
          <cell r="H11"/>
          <cell r="I11">
            <v>0</v>
          </cell>
          <cell r="J11">
            <v>0</v>
          </cell>
          <cell r="K11">
            <v>4371.5600000000004</v>
          </cell>
          <cell r="L11">
            <v>0</v>
          </cell>
          <cell r="M11">
            <v>0</v>
          </cell>
          <cell r="N11">
            <v>4371.5600000000004</v>
          </cell>
          <cell r="O11">
            <v>43799</v>
          </cell>
        </row>
        <row r="12">
          <cell r="A12" t="str">
            <v>11/2019</v>
          </cell>
          <cell r="B12" t="str">
            <v>Polska Fundacja Przedsiębiorczości</v>
          </cell>
          <cell r="C12"/>
          <cell r="D12">
            <v>0</v>
          </cell>
          <cell r="E12"/>
          <cell r="F12">
            <v>0</v>
          </cell>
          <cell r="G12">
            <v>0</v>
          </cell>
          <cell r="H12"/>
          <cell r="I12">
            <v>0</v>
          </cell>
          <cell r="J12">
            <v>0</v>
          </cell>
          <cell r="K12">
            <v>9150.16</v>
          </cell>
          <cell r="L12">
            <v>0</v>
          </cell>
          <cell r="M12">
            <v>0</v>
          </cell>
          <cell r="N12">
            <v>9150.16</v>
          </cell>
          <cell r="O12">
            <v>43799</v>
          </cell>
        </row>
        <row r="13">
          <cell r="A13"/>
          <cell r="B13" t="str">
            <v>Suma</v>
          </cell>
          <cell r="C13"/>
          <cell r="D13">
            <v>2316432.52</v>
          </cell>
          <cell r="E13"/>
          <cell r="F13">
            <v>1238672.3899999999</v>
          </cell>
          <cell r="G13">
            <v>258881.11</v>
          </cell>
          <cell r="H13"/>
          <cell r="I13">
            <v>221150.03</v>
          </cell>
          <cell r="J13">
            <v>597728.99</v>
          </cell>
          <cell r="K13">
            <v>2342607.67</v>
          </cell>
          <cell r="L13">
            <v>0</v>
          </cell>
          <cell r="M13">
            <v>4697548.07</v>
          </cell>
          <cell r="N13">
            <v>-38507.879999999997</v>
          </cell>
          <cell r="O13"/>
        </row>
      </sheetData>
      <sheetData sheetId="18" refreshError="1"/>
      <sheetData sheetId="19" refreshError="1">
        <row r="3">
          <cell r="A3" t="str">
            <v>1/2017</v>
          </cell>
          <cell r="B3" t="str">
            <v>KDBS_Konsorcjum</v>
          </cell>
          <cell r="C3"/>
          <cell r="D3">
            <v>51</v>
          </cell>
          <cell r="E3">
            <v>25</v>
          </cell>
          <cell r="F3">
            <v>25</v>
          </cell>
          <cell r="G3">
            <v>1</v>
          </cell>
          <cell r="H3">
            <v>28687500</v>
          </cell>
          <cell r="I3">
            <v>164085.63</v>
          </cell>
          <cell r="J3">
            <v>0</v>
          </cell>
          <cell r="K3">
            <v>0</v>
          </cell>
        </row>
        <row r="4">
          <cell r="A4" t="str">
            <v>2/2018</v>
          </cell>
          <cell r="B4" t="str">
            <v>EFP Konsorcjum</v>
          </cell>
          <cell r="C4"/>
          <cell r="D4">
            <v>10</v>
          </cell>
          <cell r="E4">
            <v>10</v>
          </cell>
          <cell r="F4">
            <v>0</v>
          </cell>
          <cell r="G4">
            <v>0</v>
          </cell>
          <cell r="H4">
            <v>21250000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3/2018</v>
          </cell>
          <cell r="B5" t="str">
            <v>Kujawsko-Pomorski Fundusz Pożyczkowy</v>
          </cell>
          <cell r="C5"/>
          <cell r="D5">
            <v>136</v>
          </cell>
          <cell r="E5">
            <v>93</v>
          </cell>
          <cell r="F5">
            <v>37</v>
          </cell>
          <cell r="G5">
            <v>6</v>
          </cell>
          <cell r="H5">
            <v>50000000</v>
          </cell>
          <cell r="I5">
            <v>520926.71</v>
          </cell>
          <cell r="J5">
            <v>460952.92</v>
          </cell>
          <cell r="K5">
            <v>391810.6</v>
          </cell>
        </row>
        <row r="6">
          <cell r="A6" t="str">
            <v>5/2018</v>
          </cell>
          <cell r="B6" t="str">
            <v>Polska Fundacja Przedsiębiorczości</v>
          </cell>
          <cell r="C6"/>
          <cell r="D6">
            <v>103</v>
          </cell>
          <cell r="E6">
            <v>80</v>
          </cell>
          <cell r="F6">
            <v>18</v>
          </cell>
          <cell r="G6">
            <v>5</v>
          </cell>
          <cell r="H6">
            <v>24968750</v>
          </cell>
          <cell r="I6">
            <v>127528.77</v>
          </cell>
          <cell r="J6">
            <v>0</v>
          </cell>
          <cell r="K6">
            <v>0</v>
          </cell>
        </row>
        <row r="7">
          <cell r="A7" t="str">
            <v>4/2018</v>
          </cell>
          <cell r="B7" t="str">
            <v>Kujawsko-Pomorski Fundusz Pożyczkowy</v>
          </cell>
          <cell r="C7"/>
          <cell r="D7">
            <v>429</v>
          </cell>
          <cell r="E7">
            <v>357</v>
          </cell>
          <cell r="F7">
            <v>59</v>
          </cell>
          <cell r="G7">
            <v>13</v>
          </cell>
          <cell r="H7">
            <v>154000000</v>
          </cell>
          <cell r="I7">
            <v>895560.32</v>
          </cell>
          <cell r="J7">
            <v>0</v>
          </cell>
          <cell r="K7">
            <v>0</v>
          </cell>
        </row>
        <row r="8">
          <cell r="A8" t="str">
            <v>6/2018</v>
          </cell>
          <cell r="B8" t="str">
            <v>Kujawsko-Pomorski Fundusz Pożyczkowy</v>
          </cell>
          <cell r="C8"/>
          <cell r="D8">
            <v>116</v>
          </cell>
          <cell r="E8">
            <v>77</v>
          </cell>
          <cell r="F8">
            <v>35</v>
          </cell>
          <cell r="G8">
            <v>4</v>
          </cell>
          <cell r="H8">
            <v>58800000</v>
          </cell>
          <cell r="I8">
            <v>566962.46</v>
          </cell>
          <cell r="J8">
            <v>115653.99</v>
          </cell>
          <cell r="K8">
            <v>96692.9</v>
          </cell>
        </row>
        <row r="9">
          <cell r="A9" t="str">
            <v>7/2018</v>
          </cell>
          <cell r="B9" t="str">
            <v>Konsorcjum Poręczenia Kredytowe Kujaw i Pomorza</v>
          </cell>
          <cell r="C9"/>
          <cell r="D9">
            <v>8</v>
          </cell>
          <cell r="E9">
            <v>5</v>
          </cell>
          <cell r="F9">
            <v>3</v>
          </cell>
          <cell r="G9">
            <v>0</v>
          </cell>
          <cell r="H9">
            <v>7500000</v>
          </cell>
          <cell r="I9">
            <v>52669.120000000003</v>
          </cell>
          <cell r="J9">
            <v>0</v>
          </cell>
          <cell r="K9">
            <v>0</v>
          </cell>
        </row>
        <row r="10">
          <cell r="A10" t="str">
            <v>8/2019</v>
          </cell>
          <cell r="B10" t="str">
            <v>Kujawsko-Pomorski Fundusz Pożyczkowy</v>
          </cell>
          <cell r="C10"/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83380953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9/2019</v>
          </cell>
          <cell r="B11" t="str">
            <v>Kujawsko-Pomorski Fundusz Pożyczkowy</v>
          </cell>
          <cell r="C11"/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62195122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10/2019</v>
          </cell>
          <cell r="B12" t="str">
            <v>KDBS_Konsorcjum</v>
          </cell>
          <cell r="C12"/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26000000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11/2019</v>
          </cell>
          <cell r="B13" t="str">
            <v>Polska Fundacja Przedsiębiorczości</v>
          </cell>
          <cell r="C13"/>
          <cell r="D13">
            <v>3</v>
          </cell>
          <cell r="E13">
            <v>2</v>
          </cell>
          <cell r="F13">
            <v>1</v>
          </cell>
          <cell r="G13">
            <v>0</v>
          </cell>
          <cell r="H13">
            <v>24000000</v>
          </cell>
          <cell r="I13">
            <v>6862.57</v>
          </cell>
          <cell r="J13">
            <v>0</v>
          </cell>
          <cell r="K13">
            <v>0</v>
          </cell>
        </row>
      </sheetData>
      <sheetData sheetId="20" refreshError="1"/>
      <sheetData sheetId="21" refreshError="1">
        <row r="1">
          <cell r="D1">
            <v>42887</v>
          </cell>
          <cell r="E1">
            <v>42917</v>
          </cell>
          <cell r="F1">
            <v>42948</v>
          </cell>
          <cell r="G1">
            <v>42979</v>
          </cell>
          <cell r="H1">
            <v>43009</v>
          </cell>
          <cell r="I1">
            <v>43040</v>
          </cell>
          <cell r="J1">
            <v>43070</v>
          </cell>
          <cell r="K1">
            <v>43101</v>
          </cell>
          <cell r="L1">
            <v>43132</v>
          </cell>
          <cell r="M1">
            <v>43160</v>
          </cell>
          <cell r="N1">
            <v>43191</v>
          </cell>
          <cell r="O1">
            <v>43221</v>
          </cell>
          <cell r="P1">
            <v>43252</v>
          </cell>
          <cell r="Q1">
            <v>43282</v>
          </cell>
          <cell r="R1">
            <v>43313</v>
          </cell>
          <cell r="S1">
            <v>43344</v>
          </cell>
          <cell r="T1">
            <v>43374</v>
          </cell>
          <cell r="U1">
            <v>43405</v>
          </cell>
          <cell r="V1">
            <v>43435</v>
          </cell>
          <cell r="W1">
            <v>43466</v>
          </cell>
          <cell r="X1">
            <v>43497</v>
          </cell>
          <cell r="Y1">
            <v>43525</v>
          </cell>
          <cell r="Z1">
            <v>43556</v>
          </cell>
          <cell r="AA1">
            <v>43586</v>
          </cell>
          <cell r="AB1">
            <v>43617</v>
          </cell>
          <cell r="AC1">
            <v>43647</v>
          </cell>
          <cell r="AD1">
            <v>43678</v>
          </cell>
          <cell r="AE1">
            <v>43709</v>
          </cell>
          <cell r="AF1">
            <v>43739</v>
          </cell>
          <cell r="AG1">
            <v>43770</v>
          </cell>
          <cell r="AH1">
            <v>43800</v>
          </cell>
          <cell r="AI1">
            <v>43831</v>
          </cell>
          <cell r="AJ1">
            <v>43862</v>
          </cell>
          <cell r="AK1">
            <v>43891</v>
          </cell>
          <cell r="AL1">
            <v>43922</v>
          </cell>
          <cell r="AM1">
            <v>43952</v>
          </cell>
          <cell r="AN1">
            <v>43983</v>
          </cell>
          <cell r="AO1">
            <v>44013</v>
          </cell>
          <cell r="AP1">
            <v>44044</v>
          </cell>
          <cell r="AQ1">
            <v>44075</v>
          </cell>
          <cell r="AR1">
            <v>44105</v>
          </cell>
          <cell r="AS1">
            <v>44136</v>
          </cell>
          <cell r="AT1">
            <v>44166</v>
          </cell>
          <cell r="AU1">
            <v>44197</v>
          </cell>
          <cell r="AV1">
            <v>44228</v>
          </cell>
          <cell r="AW1">
            <v>44256</v>
          </cell>
          <cell r="AX1">
            <v>44287</v>
          </cell>
          <cell r="AY1">
            <v>44317</v>
          </cell>
          <cell r="AZ1">
            <v>44348</v>
          </cell>
          <cell r="BA1">
            <v>44378</v>
          </cell>
          <cell r="BB1">
            <v>44409</v>
          </cell>
          <cell r="BC1">
            <v>44440</v>
          </cell>
          <cell r="BD1">
            <v>44470</v>
          </cell>
          <cell r="BE1">
            <v>44501</v>
          </cell>
          <cell r="BF1">
            <v>44531</v>
          </cell>
          <cell r="BG1">
            <v>44562</v>
          </cell>
          <cell r="BH1">
            <v>44593</v>
          </cell>
          <cell r="BI1">
            <v>44621</v>
          </cell>
          <cell r="BJ1">
            <v>44652</v>
          </cell>
          <cell r="BK1">
            <v>44682</v>
          </cell>
          <cell r="BL1">
            <v>44713</v>
          </cell>
          <cell r="BM1">
            <v>44743</v>
          </cell>
          <cell r="BN1">
            <v>44774</v>
          </cell>
          <cell r="BO1">
            <v>44805</v>
          </cell>
          <cell r="BP1">
            <v>44835</v>
          </cell>
          <cell r="BQ1">
            <v>44866</v>
          </cell>
          <cell r="BR1">
            <v>44896</v>
          </cell>
          <cell r="BS1">
            <v>44927</v>
          </cell>
          <cell r="BT1">
            <v>44958</v>
          </cell>
          <cell r="BU1">
            <v>44986</v>
          </cell>
          <cell r="BV1">
            <v>45017</v>
          </cell>
          <cell r="BW1">
            <v>45047</v>
          </cell>
          <cell r="BX1">
            <v>45078</v>
          </cell>
          <cell r="BY1">
            <v>45108</v>
          </cell>
          <cell r="BZ1">
            <v>45139</v>
          </cell>
          <cell r="CA1">
            <v>45170</v>
          </cell>
          <cell r="CB1">
            <v>45200</v>
          </cell>
          <cell r="CC1">
            <v>45231</v>
          </cell>
          <cell r="CD1">
            <v>45261</v>
          </cell>
        </row>
        <row r="6">
          <cell r="A6" t="str">
            <v>Suma wypłat do MŚP - średnia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2978728.0701754382</v>
          </cell>
          <cell r="L6">
            <v>7008771.9298245609</v>
          </cell>
          <cell r="M6">
            <v>11038815.789473685</v>
          </cell>
          <cell r="N6">
            <v>15068859.649122804</v>
          </cell>
          <cell r="O6">
            <v>19098903.50877193</v>
          </cell>
          <cell r="P6">
            <v>23128947.368421052</v>
          </cell>
          <cell r="Q6">
            <v>27158991.228070177</v>
          </cell>
          <cell r="R6">
            <v>31189035.087719299</v>
          </cell>
          <cell r="S6">
            <v>37301578.947368421</v>
          </cell>
          <cell r="T6">
            <v>43679747.80701755</v>
          </cell>
          <cell r="U6">
            <v>50057916.666666664</v>
          </cell>
          <cell r="V6">
            <v>56436085.526315793</v>
          </cell>
          <cell r="W6">
            <v>62814254.385964915</v>
          </cell>
          <cell r="X6">
            <v>69192423.245614022</v>
          </cell>
          <cell r="Y6">
            <v>75570592.105263144</v>
          </cell>
          <cell r="Z6">
            <v>81948760.96491228</v>
          </cell>
          <cell r="AA6">
            <v>88326929.824561402</v>
          </cell>
          <cell r="AB6">
            <v>94705098.684210509</v>
          </cell>
          <cell r="AC6">
            <v>101083267.54385963</v>
          </cell>
          <cell r="AD6">
            <v>106253541.66666666</v>
          </cell>
          <cell r="AE6">
            <v>110372499.99999999</v>
          </cell>
          <cell r="AF6">
            <v>120384791.66666666</v>
          </cell>
          <cell r="AG6">
            <v>131317916.66666666</v>
          </cell>
          <cell r="AH6">
            <v>142251041.66666666</v>
          </cell>
          <cell r="AI6">
            <v>151413333.33333331</v>
          </cell>
          <cell r="AJ6">
            <v>160575625.00000003</v>
          </cell>
          <cell r="AK6">
            <v>169737916.66666666</v>
          </cell>
          <cell r="AL6">
            <v>178900208.33333331</v>
          </cell>
          <cell r="AM6">
            <v>188062500</v>
          </cell>
          <cell r="AN6">
            <v>197224791.66666666</v>
          </cell>
          <cell r="AO6">
            <v>206387083.33333331</v>
          </cell>
          <cell r="AP6">
            <v>215549375</v>
          </cell>
          <cell r="AQ6">
            <v>222629166.66666666</v>
          </cell>
          <cell r="AR6">
            <v>229443333.33333331</v>
          </cell>
          <cell r="AS6">
            <v>236257500</v>
          </cell>
          <cell r="AT6">
            <v>243071666.66666666</v>
          </cell>
          <cell r="AU6">
            <v>249885833.33333334</v>
          </cell>
          <cell r="AV6">
            <v>256700000.00000003</v>
          </cell>
          <cell r="AW6">
            <v>263514166.66666666</v>
          </cell>
          <cell r="AX6">
            <v>270328333.33333337</v>
          </cell>
          <cell r="AY6">
            <v>277142500</v>
          </cell>
          <cell r="AZ6">
            <v>283956666.66666663</v>
          </cell>
          <cell r="BA6">
            <v>290770833.33333337</v>
          </cell>
          <cell r="BB6">
            <v>297585000</v>
          </cell>
          <cell r="BC6">
            <v>304399166.66666669</v>
          </cell>
          <cell r="BD6">
            <v>305320000</v>
          </cell>
          <cell r="BE6">
            <v>305320000</v>
          </cell>
          <cell r="BF6">
            <v>305320000</v>
          </cell>
          <cell r="BG6">
            <v>305320000</v>
          </cell>
          <cell r="BH6">
            <v>305320000</v>
          </cell>
          <cell r="BI6">
            <v>305320000</v>
          </cell>
          <cell r="BJ6">
            <v>305320000</v>
          </cell>
          <cell r="BK6">
            <v>305320000</v>
          </cell>
          <cell r="BL6">
            <v>305320000</v>
          </cell>
          <cell r="BM6">
            <v>305320000</v>
          </cell>
          <cell r="BN6">
            <v>305320000</v>
          </cell>
          <cell r="BO6">
            <v>305320000</v>
          </cell>
          <cell r="BP6">
            <v>305320000</v>
          </cell>
          <cell r="BQ6">
            <v>305320000</v>
          </cell>
          <cell r="BR6">
            <v>305320000</v>
          </cell>
          <cell r="BS6">
            <v>305320000</v>
          </cell>
          <cell r="BT6">
            <v>305320000</v>
          </cell>
          <cell r="BU6">
            <v>305320000</v>
          </cell>
          <cell r="BV6">
            <v>305320000</v>
          </cell>
          <cell r="BW6">
            <v>305320000</v>
          </cell>
          <cell r="BX6">
            <v>305320000</v>
          </cell>
          <cell r="BY6">
            <v>305320000</v>
          </cell>
          <cell r="BZ6">
            <v>305320000</v>
          </cell>
          <cell r="CA6">
            <v>305320000</v>
          </cell>
          <cell r="CB6">
            <v>305320000</v>
          </cell>
          <cell r="CC6">
            <v>305320000</v>
          </cell>
          <cell r="CD6">
            <v>305320000</v>
          </cell>
        </row>
        <row r="7">
          <cell r="A7" t="str">
            <v>Suma wypłat do MŚP - prognoza PF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643010.54999999993</v>
          </cell>
          <cell r="L7">
            <v>722450.54999999993</v>
          </cell>
          <cell r="M7">
            <v>6268046.5</v>
          </cell>
          <cell r="N7">
            <v>9518306.6400000006</v>
          </cell>
          <cell r="O7">
            <v>12580110.510000002</v>
          </cell>
          <cell r="P7">
            <v>17280370.650000002</v>
          </cell>
          <cell r="Q7">
            <v>22430630.790000003</v>
          </cell>
          <cell r="R7">
            <v>26530630.790000003</v>
          </cell>
          <cell r="S7">
            <v>32230630.790000003</v>
          </cell>
          <cell r="T7">
            <v>36115030.790000007</v>
          </cell>
          <cell r="U7">
            <v>42025030.790000007</v>
          </cell>
          <cell r="V7">
            <v>48132204.703043483</v>
          </cell>
          <cell r="W7">
            <v>54146178.61608696</v>
          </cell>
          <cell r="X7">
            <v>60708378.61608696</v>
          </cell>
          <cell r="Y7">
            <v>73025928.61608696</v>
          </cell>
          <cell r="Z7">
            <v>85644848.61608696</v>
          </cell>
          <cell r="AA7">
            <v>93169898.61608696</v>
          </cell>
          <cell r="AB7">
            <v>102804168.61608696</v>
          </cell>
          <cell r="AC7">
            <v>111006718.61608696</v>
          </cell>
          <cell r="AD7">
            <v>116360373.61608696</v>
          </cell>
          <cell r="AE7">
            <v>120434973.61608696</v>
          </cell>
          <cell r="AF7">
            <v>123434973.61608696</v>
          </cell>
          <cell r="AG7">
            <v>127811563.61608696</v>
          </cell>
          <cell r="AH7">
            <v>132116563.61608696</v>
          </cell>
          <cell r="AI7">
            <v>142201563.61608696</v>
          </cell>
          <cell r="AJ7">
            <v>152186563.61608696</v>
          </cell>
          <cell r="AK7">
            <v>162271563.61608696</v>
          </cell>
          <cell r="AL7">
            <v>172056563.61608696</v>
          </cell>
          <cell r="AM7">
            <v>181056563.61608696</v>
          </cell>
          <cell r="AN7">
            <v>189561597.61608696</v>
          </cell>
          <cell r="AO7">
            <v>196891597.61608696</v>
          </cell>
          <cell r="AP7">
            <v>204421597.61608696</v>
          </cell>
          <cell r="AQ7">
            <v>212091597.61608696</v>
          </cell>
          <cell r="AR7">
            <v>212489597.61608696</v>
          </cell>
          <cell r="AS7">
            <v>212750097.61608696</v>
          </cell>
          <cell r="AT7">
            <v>212750097.61608696</v>
          </cell>
          <cell r="AU7">
            <v>212750097.61608696</v>
          </cell>
          <cell r="AV7">
            <v>212750097.61608696</v>
          </cell>
          <cell r="AW7">
            <v>212750097.61608696</v>
          </cell>
          <cell r="AX7">
            <v>212750097.61608696</v>
          </cell>
          <cell r="AY7">
            <v>212750097.61608696</v>
          </cell>
          <cell r="AZ7">
            <v>212750097.61608696</v>
          </cell>
          <cell r="BA7">
            <v>212750097.61608696</v>
          </cell>
          <cell r="BB7">
            <v>212750097.61608696</v>
          </cell>
          <cell r="BC7">
            <v>212750097.61608696</v>
          </cell>
          <cell r="BD7">
            <v>212750097.61608696</v>
          </cell>
          <cell r="BE7">
            <v>212750097.61608696</v>
          </cell>
          <cell r="BF7">
            <v>212750097.61608696</v>
          </cell>
          <cell r="BG7">
            <v>212750097.61608696</v>
          </cell>
          <cell r="BH7">
            <v>212750097.61608696</v>
          </cell>
          <cell r="BI7">
            <v>212750097.61608696</v>
          </cell>
          <cell r="BJ7">
            <v>212750097.61608696</v>
          </cell>
          <cell r="BK7">
            <v>212750097.61608696</v>
          </cell>
          <cell r="BL7">
            <v>212750097.61608696</v>
          </cell>
          <cell r="BM7">
            <v>212750097.61608696</v>
          </cell>
          <cell r="BN7">
            <v>212750097.61608696</v>
          </cell>
          <cell r="BO7">
            <v>212750097.61608696</v>
          </cell>
          <cell r="BP7">
            <v>212750097.61608696</v>
          </cell>
          <cell r="BQ7">
            <v>212750097.61608696</v>
          </cell>
          <cell r="BR7">
            <v>212750097.61608696</v>
          </cell>
          <cell r="BS7">
            <v>212750097.61608696</v>
          </cell>
          <cell r="BT7">
            <v>212750097.61608696</v>
          </cell>
          <cell r="BU7">
            <v>212750097.61608696</v>
          </cell>
          <cell r="BV7">
            <v>212750097.61608696</v>
          </cell>
          <cell r="BW7">
            <v>212750097.61608696</v>
          </cell>
          <cell r="BX7">
            <v>212750097.61608696</v>
          </cell>
          <cell r="BY7">
            <v>212750097.61608696</v>
          </cell>
          <cell r="BZ7">
            <v>212750097.61608696</v>
          </cell>
          <cell r="CA7">
            <v>212750097.61608696</v>
          </cell>
          <cell r="CB7">
            <v>212750097.61608696</v>
          </cell>
          <cell r="CC7">
            <v>212750097.61608696</v>
          </cell>
          <cell r="CD7">
            <v>212750097.61608696</v>
          </cell>
        </row>
        <row r="8">
          <cell r="A8" t="str">
            <v>Suma wypłat do MŚP - prognoza KPFR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89879738.702600688</v>
          </cell>
          <cell r="AD8">
            <v>103033932.37710069</v>
          </cell>
          <cell r="AE8">
            <v>106479728.37160069</v>
          </cell>
          <cell r="AF8">
            <v>110606941.03276734</v>
          </cell>
          <cell r="AG8">
            <v>115074862.02726735</v>
          </cell>
          <cell r="AH8">
            <v>120087916.35510069</v>
          </cell>
          <cell r="AI8">
            <v>124769036.30093403</v>
          </cell>
          <cell r="AJ8">
            <v>130063431.24676734</v>
          </cell>
          <cell r="AK8">
            <v>135766676.1926007</v>
          </cell>
          <cell r="AL8">
            <v>142287621.13843402</v>
          </cell>
          <cell r="AM8">
            <v>149966974.41760069</v>
          </cell>
          <cell r="AN8">
            <v>158600311.03010067</v>
          </cell>
          <cell r="AO8">
            <v>168119489.30926734</v>
          </cell>
          <cell r="AP8">
            <v>175955780.975934</v>
          </cell>
          <cell r="AQ8">
            <v>184814197.64260066</v>
          </cell>
          <cell r="AR8">
            <v>194013322.64260066</v>
          </cell>
          <cell r="AS8">
            <v>203621297.64260066</v>
          </cell>
          <cell r="AT8">
            <v>213501839.30926734</v>
          </cell>
          <cell r="AU8">
            <v>223723089.30926734</v>
          </cell>
          <cell r="AV8">
            <v>234625755.975934</v>
          </cell>
          <cell r="AW8">
            <v>245937272.64260066</v>
          </cell>
          <cell r="AX8">
            <v>256908080.975934</v>
          </cell>
          <cell r="AY8">
            <v>267470039.30926737</v>
          </cell>
          <cell r="AZ8">
            <v>277691289.3092674</v>
          </cell>
          <cell r="BA8">
            <v>287571830.97593403</v>
          </cell>
          <cell r="BB8">
            <v>294522280.97593403</v>
          </cell>
          <cell r="BC8">
            <v>299292197.64260066</v>
          </cell>
          <cell r="BD8">
            <v>299292197.64260066</v>
          </cell>
          <cell r="BE8">
            <v>299292197.64260066</v>
          </cell>
          <cell r="BF8">
            <v>299973614.30926728</v>
          </cell>
          <cell r="BG8">
            <v>300995739.30926728</v>
          </cell>
          <cell r="BH8">
            <v>302562997.64260066</v>
          </cell>
          <cell r="BI8">
            <v>304539105.97593403</v>
          </cell>
          <cell r="BJ8">
            <v>307128489.30926734</v>
          </cell>
          <cell r="BK8">
            <v>310126722.64260066</v>
          </cell>
          <cell r="BL8">
            <v>313942655.97593403</v>
          </cell>
          <cell r="BM8">
            <v>318916997.64260066</v>
          </cell>
          <cell r="BN8">
            <v>324845322.64260066</v>
          </cell>
          <cell r="BO8">
            <v>331659489.30926734</v>
          </cell>
          <cell r="BP8">
            <v>339495780.97593403</v>
          </cell>
          <cell r="BQ8">
            <v>348354197.64260066</v>
          </cell>
          <cell r="BR8">
            <v>357553322.64260066</v>
          </cell>
          <cell r="BS8">
            <v>367161297.64260066</v>
          </cell>
          <cell r="BT8">
            <v>377041839.30926728</v>
          </cell>
          <cell r="BU8">
            <v>387263089.30926728</v>
          </cell>
          <cell r="BV8">
            <v>398165755.97593403</v>
          </cell>
          <cell r="BW8">
            <v>409477272.64260066</v>
          </cell>
          <cell r="BX8">
            <v>420448080.97593403</v>
          </cell>
          <cell r="BY8">
            <v>431010039.30926728</v>
          </cell>
          <cell r="BZ8">
            <v>441231289.30926728</v>
          </cell>
          <cell r="CA8">
            <v>451111830.97593403</v>
          </cell>
          <cell r="CB8">
            <v>458062280.97593403</v>
          </cell>
          <cell r="CC8">
            <v>462832197.64260066</v>
          </cell>
          <cell r="CD8">
            <v>462832197.64260066</v>
          </cell>
        </row>
        <row r="9">
          <cell r="A9" t="str">
            <v>Suma wypłat do MŚP - realizacja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643010.55000000005</v>
          </cell>
          <cell r="L9">
            <v>987614.03850000002</v>
          </cell>
          <cell r="M9">
            <v>2264063.5180000002</v>
          </cell>
          <cell r="N9">
            <v>5054801.0984999994</v>
          </cell>
          <cell r="O9">
            <v>8703011.8399999999</v>
          </cell>
          <cell r="P9">
            <v>10606856.3005</v>
          </cell>
          <cell r="Q9">
            <v>13515203.357999999</v>
          </cell>
          <cell r="R9">
            <v>17537329.536499999</v>
          </cell>
          <cell r="S9">
            <v>23458990.594999999</v>
          </cell>
          <cell r="T9">
            <v>27461833.326500002</v>
          </cell>
          <cell r="U9">
            <v>31667075.853499997</v>
          </cell>
          <cell r="V9">
            <v>36465029.1765</v>
          </cell>
          <cell r="X9">
            <v>46176448.538111366</v>
          </cell>
          <cell r="Y9">
            <v>55358411.931998856</v>
          </cell>
          <cell r="Z9">
            <v>65382448.00617972</v>
          </cell>
          <cell r="AA9">
            <v>75058781.497499987</v>
          </cell>
          <cell r="AB9">
            <v>83152559.531602234</v>
          </cell>
          <cell r="AC9">
            <v>89879738.702600688</v>
          </cell>
          <cell r="AD9">
            <v>101894038.73769177</v>
          </cell>
          <cell r="AE9">
            <v>104884508.40936096</v>
          </cell>
          <cell r="AF9">
            <v>110109217.85936098</v>
          </cell>
          <cell r="AG9">
            <v>113830593.36936066</v>
          </cell>
          <cell r="AH9">
            <v>108084420.28936064</v>
          </cell>
          <cell r="AI9">
            <v>108084420.28936064</v>
          </cell>
          <cell r="AJ9">
            <v>108084420.28936064</v>
          </cell>
          <cell r="AK9">
            <v>108084420.28936064</v>
          </cell>
          <cell r="AL9">
            <v>108084420.28936064</v>
          </cell>
          <cell r="AM9">
            <v>108084420.28936064</v>
          </cell>
          <cell r="AN9">
            <v>108084420.28936064</v>
          </cell>
          <cell r="AO9">
            <v>108084420.28936064</v>
          </cell>
          <cell r="AP9">
            <v>108084420.28936064</v>
          </cell>
          <cell r="AQ9">
            <v>108084420.28936064</v>
          </cell>
          <cell r="AR9">
            <v>108084420.28936064</v>
          </cell>
          <cell r="AS9">
            <v>108084420.28936064</v>
          </cell>
          <cell r="AT9">
            <v>108084420.28936064</v>
          </cell>
          <cell r="AU9">
            <v>108084420.28936064</v>
          </cell>
          <cell r="AV9">
            <v>108084420.28936064</v>
          </cell>
          <cell r="AW9">
            <v>108084420.28936064</v>
          </cell>
          <cell r="AX9">
            <v>108084420.28936064</v>
          </cell>
          <cell r="AY9">
            <v>108084420.28936064</v>
          </cell>
          <cell r="AZ9">
            <v>108084420.28936064</v>
          </cell>
          <cell r="BA9">
            <v>108084420.28936064</v>
          </cell>
          <cell r="BB9">
            <v>108084420.28936064</v>
          </cell>
          <cell r="BC9">
            <v>108084420.28936064</v>
          </cell>
          <cell r="BD9">
            <v>108084420.28936064</v>
          </cell>
          <cell r="BE9">
            <v>108084420.28936064</v>
          </cell>
          <cell r="BF9">
            <v>108084420.28936064</v>
          </cell>
          <cell r="BG9">
            <v>108084420.28936064</v>
          </cell>
          <cell r="BH9">
            <v>108084420.28936064</v>
          </cell>
          <cell r="BI9">
            <v>108084420.28936064</v>
          </cell>
          <cell r="BJ9">
            <v>108084420.28936064</v>
          </cell>
          <cell r="BK9">
            <v>108084420.28936064</v>
          </cell>
          <cell r="BL9">
            <v>108084420.28936064</v>
          </cell>
          <cell r="BM9">
            <v>108084420.28936064</v>
          </cell>
          <cell r="BN9">
            <v>108084420.28936064</v>
          </cell>
          <cell r="BO9">
            <v>108084420.28936064</v>
          </cell>
          <cell r="BP9">
            <v>108084420.28936064</v>
          </cell>
          <cell r="BQ9">
            <v>108084420.28936064</v>
          </cell>
          <cell r="BR9">
            <v>108084420.28936064</v>
          </cell>
          <cell r="BS9">
            <v>108084420.28936064</v>
          </cell>
          <cell r="BT9">
            <v>108084420.28936064</v>
          </cell>
          <cell r="BU9">
            <v>108084420.28936064</v>
          </cell>
          <cell r="BV9">
            <v>108084420.28936064</v>
          </cell>
          <cell r="BW9">
            <v>108084420.28936064</v>
          </cell>
          <cell r="BX9">
            <v>108084420.28936064</v>
          </cell>
          <cell r="BY9">
            <v>108084420.28936064</v>
          </cell>
          <cell r="BZ9">
            <v>108084420.28936064</v>
          </cell>
          <cell r="CA9">
            <v>108084420.28936064</v>
          </cell>
          <cell r="CB9">
            <v>108084420.28936064</v>
          </cell>
          <cell r="CC9">
            <v>108084420.28936064</v>
          </cell>
          <cell r="CD9">
            <v>108084420.28936064</v>
          </cell>
        </row>
        <row r="10">
          <cell r="A10" t="str">
            <v>Wypłacone wynagrodzenie PF łącznie - średnia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294181.02533731586</v>
          </cell>
          <cell r="O10">
            <v>294181.02533731586</v>
          </cell>
          <cell r="P10">
            <v>294181.02533731586</v>
          </cell>
          <cell r="Q10">
            <v>642394.59861074318</v>
          </cell>
          <cell r="R10">
            <v>642394.59861074318</v>
          </cell>
          <cell r="S10">
            <v>642394.59861074318</v>
          </cell>
          <cell r="T10">
            <v>1012804.7840127199</v>
          </cell>
          <cell r="U10">
            <v>1012804.7840127199</v>
          </cell>
          <cell r="V10">
            <v>1012804.7840127199</v>
          </cell>
          <cell r="W10">
            <v>1445269.5928469095</v>
          </cell>
          <cell r="X10">
            <v>1445269.5928469095</v>
          </cell>
          <cell r="Y10">
            <v>1445269.5928469095</v>
          </cell>
          <cell r="Z10">
            <v>1901396.9935763469</v>
          </cell>
          <cell r="AA10">
            <v>1901396.9935763469</v>
          </cell>
          <cell r="AB10">
            <v>1901396.9935763469</v>
          </cell>
          <cell r="AC10">
            <v>2381345.9309448581</v>
          </cell>
          <cell r="AD10">
            <v>2381345.9309448581</v>
          </cell>
          <cell r="AE10">
            <v>2381345.9309448581</v>
          </cell>
          <cell r="AF10">
            <v>2712539.5132484338</v>
          </cell>
          <cell r="AG10">
            <v>2712539.5132484338</v>
          </cell>
          <cell r="AH10">
            <v>2712539.5132484338</v>
          </cell>
          <cell r="AI10">
            <v>4319266.2001924105</v>
          </cell>
          <cell r="AJ10">
            <v>4319266.2001924105</v>
          </cell>
          <cell r="AK10">
            <v>4319266.2001924105</v>
          </cell>
          <cell r="AL10">
            <v>5998893.6943567153</v>
          </cell>
          <cell r="AM10">
            <v>5998893.6943567153</v>
          </cell>
          <cell r="AN10">
            <v>5998893.6943567153</v>
          </cell>
          <cell r="AO10">
            <v>7702129.8177804472</v>
          </cell>
          <cell r="AP10">
            <v>7702129.8177804472</v>
          </cell>
          <cell r="AQ10">
            <v>7702129.8177804472</v>
          </cell>
          <cell r="AR10">
            <v>9427156.1521933284</v>
          </cell>
          <cell r="AS10">
            <v>9427156.1521933284</v>
          </cell>
          <cell r="AT10">
            <v>9427156.1521933284</v>
          </cell>
          <cell r="AU10">
            <v>11131545.937186621</v>
          </cell>
          <cell r="AV10">
            <v>11131545.937186621</v>
          </cell>
          <cell r="AW10">
            <v>11131545.937186621</v>
          </cell>
          <cell r="AX10">
            <v>12852085.663263526</v>
          </cell>
          <cell r="AY10">
            <v>12852085.663263526</v>
          </cell>
          <cell r="AZ10">
            <v>12852085.663263526</v>
          </cell>
          <cell r="BA10">
            <v>14590207.595026964</v>
          </cell>
          <cell r="BB10">
            <v>14590207.595026964</v>
          </cell>
          <cell r="BC10">
            <v>14590207.595026964</v>
          </cell>
          <cell r="BD10">
            <v>16345841.351959441</v>
          </cell>
          <cell r="BE10">
            <v>16345841.351959441</v>
          </cell>
          <cell r="BF10">
            <v>16345841.351959441</v>
          </cell>
          <cell r="BG10">
            <v>16708960.945222789</v>
          </cell>
          <cell r="BH10">
            <v>16708960.945222789</v>
          </cell>
          <cell r="BI10">
            <v>16708960.945222789</v>
          </cell>
          <cell r="BJ10">
            <v>17029063.776788466</v>
          </cell>
          <cell r="BK10">
            <v>17029063.776788466</v>
          </cell>
          <cell r="BL10">
            <v>17029063.776788466</v>
          </cell>
          <cell r="BM10">
            <v>17344511.291100904</v>
          </cell>
          <cell r="BN10">
            <v>17344511.291100904</v>
          </cell>
          <cell r="BO10">
            <v>17344511.291100904</v>
          </cell>
          <cell r="BP10">
            <v>17654970.012404516</v>
          </cell>
          <cell r="BQ10">
            <v>17654970.012404516</v>
          </cell>
          <cell r="BR10">
            <v>17654970.012404516</v>
          </cell>
          <cell r="BS10">
            <v>17959832.046229482</v>
          </cell>
          <cell r="BT10">
            <v>17959832.046229482</v>
          </cell>
          <cell r="BU10">
            <v>17959832.046229482</v>
          </cell>
          <cell r="BV10">
            <v>18258092.745188683</v>
          </cell>
          <cell r="BW10">
            <v>18258092.745188683</v>
          </cell>
          <cell r="BX10">
            <v>18258092.745188683</v>
          </cell>
          <cell r="BY10">
            <v>18551294.270621557</v>
          </cell>
          <cell r="BZ10">
            <v>18551294.270621557</v>
          </cell>
          <cell r="CA10">
            <v>18551294.270621557</v>
          </cell>
          <cell r="CB10">
            <v>18839366.24201059</v>
          </cell>
          <cell r="CC10">
            <v>18839366.24201059</v>
          </cell>
          <cell r="CD10">
            <v>18839366.24201059</v>
          </cell>
        </row>
        <row r="11">
          <cell r="A11" t="str">
            <v>Wypłacone wynagrodzenie PF łącznie - prognoza PF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133191.91166438354</v>
          </cell>
          <cell r="O11">
            <v>133191.91166438354</v>
          </cell>
          <cell r="P11">
            <v>133191.91166438354</v>
          </cell>
          <cell r="Q11">
            <v>359426.41303434334</v>
          </cell>
          <cell r="R11">
            <v>359426.41303434334</v>
          </cell>
          <cell r="S11">
            <v>359426.41303434334</v>
          </cell>
          <cell r="T11">
            <v>822747.6613955124</v>
          </cell>
          <cell r="U11">
            <v>822747.6613955124</v>
          </cell>
          <cell r="V11">
            <v>822747.6613955124</v>
          </cell>
          <cell r="W11">
            <v>1354349.8083775768</v>
          </cell>
          <cell r="X11">
            <v>1354349.8083775768</v>
          </cell>
          <cell r="Y11">
            <v>1354349.8083775768</v>
          </cell>
          <cell r="Z11">
            <v>2012956.2967699515</v>
          </cell>
          <cell r="AA11">
            <v>2012956.2967699515</v>
          </cell>
          <cell r="AB11">
            <v>2012956.2967699515</v>
          </cell>
          <cell r="AC11">
            <v>3025679.4210967678</v>
          </cell>
          <cell r="AD11">
            <v>3025679.4210967678</v>
          </cell>
          <cell r="AE11">
            <v>3025679.4210967678</v>
          </cell>
          <cell r="AF11">
            <v>3406143.8883880386</v>
          </cell>
          <cell r="AG11">
            <v>3406143.8883880386</v>
          </cell>
          <cell r="AH11">
            <v>3406143.8883880386</v>
          </cell>
          <cell r="AI11">
            <v>3959080.9263457684</v>
          </cell>
          <cell r="AJ11">
            <v>3959080.9263457684</v>
          </cell>
          <cell r="AK11">
            <v>3959080.9263457684</v>
          </cell>
          <cell r="AL11">
            <v>5818935.6023135865</v>
          </cell>
          <cell r="AM11">
            <v>5818935.6023135865</v>
          </cell>
          <cell r="AN11">
            <v>5818935.6023135865</v>
          </cell>
          <cell r="AO11">
            <v>7695754.7872682903</v>
          </cell>
          <cell r="AP11">
            <v>7695754.7872682903</v>
          </cell>
          <cell r="AQ11">
            <v>7695754.7872682903</v>
          </cell>
          <cell r="AR11">
            <v>9560873.0739800688</v>
          </cell>
          <cell r="AS11">
            <v>9560873.0739800688</v>
          </cell>
          <cell r="AT11">
            <v>9560873.0739800688</v>
          </cell>
          <cell r="AU11">
            <v>9827457.2604370173</v>
          </cell>
          <cell r="AV11">
            <v>9827457.2604370173</v>
          </cell>
          <cell r="AW11">
            <v>9827457.2604370173</v>
          </cell>
          <cell r="AX11">
            <v>10073182.273837658</v>
          </cell>
          <cell r="AY11">
            <v>10073182.273837658</v>
          </cell>
          <cell r="AZ11">
            <v>10073182.273837658</v>
          </cell>
          <cell r="BA11">
            <v>10315593.476084201</v>
          </cell>
          <cell r="BB11">
            <v>10315593.476084201</v>
          </cell>
          <cell r="BC11">
            <v>10315593.476084201</v>
          </cell>
          <cell r="BD11">
            <v>10554095.559491945</v>
          </cell>
          <cell r="BE11">
            <v>10554095.559491945</v>
          </cell>
          <cell r="BF11">
            <v>10554095.559491945</v>
          </cell>
          <cell r="BG11">
            <v>10787909.848083679</v>
          </cell>
          <cell r="BH11">
            <v>10787909.848083679</v>
          </cell>
          <cell r="BI11">
            <v>10787909.848083679</v>
          </cell>
          <cell r="BJ11">
            <v>11015655.842423409</v>
          </cell>
          <cell r="BK11">
            <v>11015655.842423409</v>
          </cell>
          <cell r="BL11">
            <v>11015655.842423409</v>
          </cell>
          <cell r="BM11">
            <v>11239433.767084867</v>
          </cell>
          <cell r="BN11">
            <v>11239433.767084867</v>
          </cell>
          <cell r="BO11">
            <v>11239433.767084867</v>
          </cell>
          <cell r="BP11">
            <v>11459184.671228589</v>
          </cell>
          <cell r="BQ11">
            <v>11459184.671228589</v>
          </cell>
          <cell r="BR11">
            <v>11459184.671228589</v>
          </cell>
          <cell r="BS11">
            <v>11674247.780556308</v>
          </cell>
          <cell r="BT11">
            <v>11674247.780556308</v>
          </cell>
          <cell r="BU11">
            <v>11674247.780556308</v>
          </cell>
          <cell r="BV11">
            <v>11883478.398989884</v>
          </cell>
          <cell r="BW11">
            <v>11883478.398989884</v>
          </cell>
          <cell r="BX11">
            <v>11883478.398989884</v>
          </cell>
          <cell r="BY11">
            <v>12088623.046066258</v>
          </cell>
          <cell r="BZ11">
            <v>12088623.046066258</v>
          </cell>
          <cell r="CA11">
            <v>12088623.046066258</v>
          </cell>
          <cell r="CB11">
            <v>12289622.770945961</v>
          </cell>
          <cell r="CC11">
            <v>12289622.770945961</v>
          </cell>
          <cell r="CD11">
            <v>12289622.770945961</v>
          </cell>
        </row>
        <row r="12">
          <cell r="A12" t="str">
            <v>Wypłacone wynagrodzenie PF łącznie - prognoza KPFR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10188.356164383562</v>
          </cell>
          <cell r="O12">
            <v>10188.356164383562</v>
          </cell>
          <cell r="P12">
            <v>10188.356164383562</v>
          </cell>
          <cell r="Q12">
            <v>20489.916286149164</v>
          </cell>
          <cell r="R12">
            <v>20489.916286149164</v>
          </cell>
          <cell r="S12">
            <v>20489.916286149164</v>
          </cell>
          <cell r="T12">
            <v>43152.442922374437</v>
          </cell>
          <cell r="U12">
            <v>43152.442922374437</v>
          </cell>
          <cell r="V12">
            <v>43152.442922374437</v>
          </cell>
          <cell r="W12">
            <v>65814.969558599711</v>
          </cell>
          <cell r="X12">
            <v>65814.969558599711</v>
          </cell>
          <cell r="Y12">
            <v>65814.969558599711</v>
          </cell>
          <cell r="Z12">
            <v>87984.832572298328</v>
          </cell>
          <cell r="AA12">
            <v>87984.832572298328</v>
          </cell>
          <cell r="AB12">
            <v>87984.832572298328</v>
          </cell>
          <cell r="AC12">
            <v>110401.02739726027</v>
          </cell>
          <cell r="AD12">
            <v>110401.02739726027</v>
          </cell>
          <cell r="AE12">
            <v>110401.02739726027</v>
          </cell>
          <cell r="AF12">
            <v>2258006.4594915048</v>
          </cell>
          <cell r="AG12">
            <v>2258006.4594915048</v>
          </cell>
          <cell r="AH12">
            <v>2258006.4594915048</v>
          </cell>
          <cell r="AI12">
            <v>2640263.6689117881</v>
          </cell>
          <cell r="AJ12">
            <v>2640263.6689117881</v>
          </cell>
          <cell r="AK12">
            <v>2640263.6689117881</v>
          </cell>
          <cell r="AL12">
            <v>3357126.8825992625</v>
          </cell>
          <cell r="AM12">
            <v>3357126.8825992625</v>
          </cell>
          <cell r="AN12">
            <v>3357126.8825992625</v>
          </cell>
          <cell r="AO12">
            <v>4591921.8660967536</v>
          </cell>
          <cell r="AP12">
            <v>4591921.8660967536</v>
          </cell>
          <cell r="AQ12">
            <v>4591921.8660967536</v>
          </cell>
          <cell r="AR12">
            <v>6463419.9552808162</v>
          </cell>
          <cell r="AS12">
            <v>6463419.9552808162</v>
          </cell>
          <cell r="AT12">
            <v>6463419.9552808162</v>
          </cell>
          <cell r="AU12">
            <v>8719037.7810489424</v>
          </cell>
          <cell r="AV12">
            <v>8719037.7810489424</v>
          </cell>
          <cell r="AW12">
            <v>8719037.7810489424</v>
          </cell>
          <cell r="AX12">
            <v>11263312.217100931</v>
          </cell>
          <cell r="AY12">
            <v>11263312.217100931</v>
          </cell>
          <cell r="AZ12">
            <v>11263312.217100931</v>
          </cell>
          <cell r="BA12">
            <v>13786775.336145768</v>
          </cell>
          <cell r="BB12">
            <v>13786775.336145768</v>
          </cell>
          <cell r="BC12">
            <v>13786775.336145768</v>
          </cell>
          <cell r="BD12">
            <v>15615803.327665944</v>
          </cell>
          <cell r="BE12">
            <v>15615803.327665944</v>
          </cell>
          <cell r="BF12">
            <v>15615803.327665944</v>
          </cell>
          <cell r="BG12">
            <v>15976924.818850331</v>
          </cell>
          <cell r="BH12">
            <v>15976924.818850331</v>
          </cell>
          <cell r="BI12">
            <v>15976924.818850331</v>
          </cell>
          <cell r="BJ12">
            <v>16622480.905629188</v>
          </cell>
          <cell r="BK12">
            <v>16622480.905629188</v>
          </cell>
          <cell r="BL12">
            <v>16622480.905629188</v>
          </cell>
          <cell r="BM12">
            <v>17610979.167223029</v>
          </cell>
          <cell r="BN12">
            <v>17610979.167223029</v>
          </cell>
          <cell r="BO12">
            <v>17610979.167223029</v>
          </cell>
          <cell r="BP12">
            <v>19195288.895971481</v>
          </cell>
          <cell r="BQ12">
            <v>19195288.895971481</v>
          </cell>
          <cell r="BR12">
            <v>19195288.895971481</v>
          </cell>
          <cell r="BS12">
            <v>21371432.475812722</v>
          </cell>
          <cell r="BT12">
            <v>21371432.475812722</v>
          </cell>
          <cell r="BU12">
            <v>21371432.475812722</v>
          </cell>
          <cell r="BV12">
            <v>23836068.504747014</v>
          </cell>
          <cell r="BW12">
            <v>23836068.504747014</v>
          </cell>
          <cell r="BX12">
            <v>23836068.504747014</v>
          </cell>
          <cell r="BY12">
            <v>26574041.324604139</v>
          </cell>
          <cell r="BZ12">
            <v>26574041.324604139</v>
          </cell>
          <cell r="CA12">
            <v>26574041.324604139</v>
          </cell>
          <cell r="CB12">
            <v>29160741.400580876</v>
          </cell>
          <cell r="CC12">
            <v>29160741.400580876</v>
          </cell>
          <cell r="CD12">
            <v>29160741.400580876</v>
          </cell>
        </row>
        <row r="13">
          <cell r="A13" t="str">
            <v>Wypłacone wynagrodzenie PF łącznie - realizacja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42500</v>
          </cell>
          <cell r="M13">
            <v>42500</v>
          </cell>
          <cell r="N13">
            <v>67723.851200000005</v>
          </cell>
          <cell r="O13">
            <v>67723.851200000005</v>
          </cell>
          <cell r="P13">
            <v>67723.851200000005</v>
          </cell>
          <cell r="Q13">
            <v>184440.953752</v>
          </cell>
          <cell r="R13">
            <v>226940.953752</v>
          </cell>
          <cell r="S13">
            <v>276940.953752</v>
          </cell>
          <cell r="T13">
            <v>439608.58274849993</v>
          </cell>
          <cell r="U13">
            <v>439608.58274849993</v>
          </cell>
          <cell r="V13">
            <v>439608.58274849993</v>
          </cell>
          <cell r="W13">
            <v>633136.40808899992</v>
          </cell>
          <cell r="X13">
            <v>633136.40808899992</v>
          </cell>
          <cell r="Y13">
            <v>633136.40808899992</v>
          </cell>
          <cell r="Z13">
            <v>1034531.29703318</v>
          </cell>
          <cell r="AA13">
            <v>1034531.29703318</v>
          </cell>
          <cell r="AB13">
            <v>1037753.74703318</v>
          </cell>
          <cell r="AC13">
            <v>2041774.4482875001</v>
          </cell>
          <cell r="AD13">
            <v>2065415.8182875002</v>
          </cell>
          <cell r="AE13">
            <v>2065415.8182875002</v>
          </cell>
          <cell r="AF13">
            <v>2747318.4626749954</v>
          </cell>
          <cell r="AG13">
            <v>2747318.4626749954</v>
          </cell>
          <cell r="AH13">
            <v>2747318.4626749954</v>
          </cell>
          <cell r="AI13">
            <v>2617787.3495434239</v>
          </cell>
          <cell r="AJ13">
            <v>2617787.3495434239</v>
          </cell>
          <cell r="AK13">
            <v>2617787.3495434239</v>
          </cell>
          <cell r="AL13">
            <v>2746138.1338239945</v>
          </cell>
          <cell r="AM13">
            <v>2746138.1338239945</v>
          </cell>
          <cell r="AN13">
            <v>2746138.1338239945</v>
          </cell>
          <cell r="AO13">
            <v>2874488.9181045657</v>
          </cell>
          <cell r="AP13">
            <v>2874488.9181045657</v>
          </cell>
          <cell r="AQ13">
            <v>2874488.9181045657</v>
          </cell>
          <cell r="AR13">
            <v>3003608.2894323659</v>
          </cell>
          <cell r="AS13">
            <v>3003608.2894323659</v>
          </cell>
          <cell r="AT13">
            <v>3003608.2894323659</v>
          </cell>
          <cell r="AU13">
            <v>3132727.6607601666</v>
          </cell>
          <cell r="AV13">
            <v>3132727.6607601666</v>
          </cell>
          <cell r="AW13">
            <v>3132727.6607601666</v>
          </cell>
          <cell r="AX13">
            <v>3260309.8579935073</v>
          </cell>
          <cell r="AY13">
            <v>3260309.8579935073</v>
          </cell>
          <cell r="AZ13">
            <v>3260309.8579935073</v>
          </cell>
          <cell r="BA13">
            <v>3388660.6422740784</v>
          </cell>
          <cell r="BB13">
            <v>3388660.6422740784</v>
          </cell>
          <cell r="BC13">
            <v>3388660.6422740784</v>
          </cell>
          <cell r="BD13">
            <v>3517780.0136018787</v>
          </cell>
          <cell r="BE13">
            <v>3517780.0136018787</v>
          </cell>
          <cell r="BF13">
            <v>3517780.0136018787</v>
          </cell>
          <cell r="BG13">
            <v>3646899.3849296789</v>
          </cell>
          <cell r="BH13">
            <v>3646899.3849296789</v>
          </cell>
          <cell r="BI13">
            <v>3646899.3849296789</v>
          </cell>
          <cell r="BJ13">
            <v>3774481.5821630196</v>
          </cell>
          <cell r="BK13">
            <v>3774481.5821630196</v>
          </cell>
          <cell r="BL13">
            <v>3774481.5821630196</v>
          </cell>
          <cell r="BM13">
            <v>3902832.3664435903</v>
          </cell>
          <cell r="BN13">
            <v>3902832.3664435903</v>
          </cell>
          <cell r="BO13">
            <v>3902832.3664435903</v>
          </cell>
          <cell r="BP13">
            <v>4031951.7377713905</v>
          </cell>
          <cell r="BQ13">
            <v>4031951.7377713905</v>
          </cell>
          <cell r="BR13">
            <v>4031951.7377713905</v>
          </cell>
          <cell r="BS13">
            <v>4161071.1090991911</v>
          </cell>
          <cell r="BT13">
            <v>4161071.1090991911</v>
          </cell>
          <cell r="BU13">
            <v>4161071.1090991911</v>
          </cell>
          <cell r="BV13">
            <v>4288653.3063325314</v>
          </cell>
          <cell r="BW13">
            <v>4288653.3063325314</v>
          </cell>
          <cell r="BX13">
            <v>4288653.3063325314</v>
          </cell>
          <cell r="BY13">
            <v>4417004.0906131025</v>
          </cell>
          <cell r="BZ13">
            <v>4417004.0906131025</v>
          </cell>
          <cell r="CA13">
            <v>4417004.0906131025</v>
          </cell>
          <cell r="CB13">
            <v>4546123.4619409023</v>
          </cell>
          <cell r="CC13">
            <v>4546123.4619409023</v>
          </cell>
          <cell r="CD13">
            <v>4546123.4619409023</v>
          </cell>
        </row>
        <row r="14">
          <cell r="A14" t="str">
            <v>Suma pobranego wynagrodzenia KPFR - średnia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772119.07397260272</v>
          </cell>
          <cell r="I14">
            <v>772119.07397260272</v>
          </cell>
          <cell r="J14">
            <v>772119.07397260272</v>
          </cell>
          <cell r="K14">
            <v>1598106.9205479452</v>
          </cell>
          <cell r="L14">
            <v>1598106.9205479452</v>
          </cell>
          <cell r="M14">
            <v>1598106.9205479452</v>
          </cell>
          <cell r="N14">
            <v>2432468.1328767124</v>
          </cell>
          <cell r="O14">
            <v>2432468.1328767124</v>
          </cell>
          <cell r="P14">
            <v>2432468.1328767124</v>
          </cell>
          <cell r="Q14">
            <v>3236882.5890410962</v>
          </cell>
          <cell r="R14">
            <v>3236882.5890410962</v>
          </cell>
          <cell r="S14">
            <v>3236882.5890410962</v>
          </cell>
          <cell r="T14">
            <v>3617551.1165688196</v>
          </cell>
          <cell r="U14">
            <v>3617551.1165688196</v>
          </cell>
          <cell r="V14">
            <v>3617551.1165688196</v>
          </cell>
          <cell r="W14">
            <v>3990552.1705702618</v>
          </cell>
          <cell r="X14">
            <v>3990552.1705702618</v>
          </cell>
          <cell r="Y14">
            <v>3990552.1705702618</v>
          </cell>
          <cell r="Z14">
            <v>4384848.660013047</v>
          </cell>
          <cell r="AA14">
            <v>4384848.660013047</v>
          </cell>
          <cell r="AB14">
            <v>4384848.660013047</v>
          </cell>
          <cell r="AC14">
            <v>4800811.8574460559</v>
          </cell>
          <cell r="AD14">
            <v>4800811.8574460559</v>
          </cell>
          <cell r="AE14">
            <v>4800811.8574460559</v>
          </cell>
          <cell r="AF14">
            <v>5230223.3148747291</v>
          </cell>
          <cell r="AG14">
            <v>5230223.3148747291</v>
          </cell>
          <cell r="AH14">
            <v>5230223.3148747291</v>
          </cell>
          <cell r="AI14">
            <v>5707472.5775828697</v>
          </cell>
          <cell r="AJ14">
            <v>5707472.5775828697</v>
          </cell>
          <cell r="AK14">
            <v>5707472.5775828697</v>
          </cell>
          <cell r="AL14">
            <v>6243580.9124572985</v>
          </cell>
          <cell r="AM14">
            <v>6243580.9124572985</v>
          </cell>
          <cell r="AN14">
            <v>6243580.9124572985</v>
          </cell>
          <cell r="AO14">
            <v>6638147.6988062328</v>
          </cell>
          <cell r="AP14">
            <v>6638147.6988062328</v>
          </cell>
          <cell r="AQ14">
            <v>6638147.6988062328</v>
          </cell>
          <cell r="AR14">
            <v>7072251.9676744649</v>
          </cell>
          <cell r="AS14">
            <v>7072251.9676744649</v>
          </cell>
          <cell r="AT14">
            <v>7072251.9676744649</v>
          </cell>
          <cell r="AU14">
            <v>7504854.5975994486</v>
          </cell>
          <cell r="AV14">
            <v>7504854.5975994486</v>
          </cell>
          <cell r="AW14">
            <v>7504854.5975994486</v>
          </cell>
          <cell r="AX14">
            <v>7968998.6303783134</v>
          </cell>
          <cell r="AY14">
            <v>7968998.6303783134</v>
          </cell>
          <cell r="AZ14">
            <v>7968998.6303783134</v>
          </cell>
          <cell r="BA14">
            <v>8427781.5057207793</v>
          </cell>
          <cell r="BB14">
            <v>8427781.5057207793</v>
          </cell>
          <cell r="BC14">
            <v>8427781.5057207793</v>
          </cell>
          <cell r="BD14">
            <v>8880051.9393802714</v>
          </cell>
          <cell r="BE14">
            <v>8880051.9393802714</v>
          </cell>
          <cell r="BF14">
            <v>8880051.9393802714</v>
          </cell>
          <cell r="BG14">
            <v>9319848.2487736177</v>
          </cell>
          <cell r="BH14">
            <v>9319848.2487736177</v>
          </cell>
          <cell r="BI14">
            <v>9319848.2487736177</v>
          </cell>
          <cell r="BJ14">
            <v>9736980.7111023851</v>
          </cell>
          <cell r="BK14">
            <v>9736980.7111023851</v>
          </cell>
          <cell r="BL14">
            <v>9736980.7111023851</v>
          </cell>
          <cell r="BM14">
            <v>10145154.964869507</v>
          </cell>
          <cell r="BN14">
            <v>10145154.964869507</v>
          </cell>
          <cell r="BO14">
            <v>10145154.964869507</v>
          </cell>
          <cell r="BP14">
            <v>10544072.262521172</v>
          </cell>
          <cell r="BQ14">
            <v>10544072.262521172</v>
          </cell>
          <cell r="BR14">
            <v>10544072.262521172</v>
          </cell>
          <cell r="BS14">
            <v>10929247.172697298</v>
          </cell>
          <cell r="BT14">
            <v>10929247.172697298</v>
          </cell>
          <cell r="BU14">
            <v>10929247.172697298</v>
          </cell>
          <cell r="BV14">
            <v>11292605.075339176</v>
          </cell>
          <cell r="BW14">
            <v>11292605.075339176</v>
          </cell>
          <cell r="BX14">
            <v>11292605.075339176</v>
          </cell>
          <cell r="BY14">
            <v>11646407.274311777</v>
          </cell>
          <cell r="BZ14">
            <v>11646407.274311777</v>
          </cell>
          <cell r="CA14">
            <v>11646407.274311777</v>
          </cell>
          <cell r="CB14">
            <v>11990355.022061288</v>
          </cell>
          <cell r="CC14">
            <v>11990355.022061288</v>
          </cell>
          <cell r="CD14">
            <v>11990355.022061288</v>
          </cell>
        </row>
        <row r="15">
          <cell r="A15" t="str">
            <v>Suma pobranego wynagrodzenia KPFR - prognoza PF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772119.07397260272</v>
          </cell>
          <cell r="I15">
            <v>772119.07397260272</v>
          </cell>
          <cell r="J15">
            <v>772119.07397260272</v>
          </cell>
          <cell r="K15">
            <v>1598106.9205479452</v>
          </cell>
          <cell r="L15">
            <v>1598106.9205479452</v>
          </cell>
          <cell r="M15">
            <v>1598106.9205479452</v>
          </cell>
          <cell r="N15">
            <v>2432468.1328767124</v>
          </cell>
          <cell r="O15">
            <v>2432468.1328767124</v>
          </cell>
          <cell r="P15">
            <v>2432468.1328767124</v>
          </cell>
          <cell r="Q15">
            <v>3223505.2773972605</v>
          </cell>
          <cell r="R15">
            <v>3223505.2773972605</v>
          </cell>
          <cell r="S15">
            <v>3223505.2773972605</v>
          </cell>
          <cell r="T15">
            <v>3604303.1636299416</v>
          </cell>
          <cell r="U15">
            <v>3604303.1636299416</v>
          </cell>
          <cell r="V15">
            <v>3604303.1636299416</v>
          </cell>
          <cell r="W15">
            <v>3977686.2329911613</v>
          </cell>
          <cell r="X15">
            <v>3977686.2329911613</v>
          </cell>
          <cell r="Y15">
            <v>3977686.2329911613</v>
          </cell>
          <cell r="Z15">
            <v>4355210.3520178739</v>
          </cell>
          <cell r="AA15">
            <v>4355210.3520178739</v>
          </cell>
          <cell r="AB15">
            <v>4355210.3520178739</v>
          </cell>
          <cell r="AC15">
            <v>4772084.2327923598</v>
          </cell>
          <cell r="AD15">
            <v>4772084.2327923598</v>
          </cell>
          <cell r="AE15">
            <v>4772084.2327923598</v>
          </cell>
          <cell r="AF15">
            <v>5200789.7424730118</v>
          </cell>
          <cell r="AG15">
            <v>5200789.7424730118</v>
          </cell>
          <cell r="AH15">
            <v>5200789.7424730118</v>
          </cell>
          <cell r="AI15">
            <v>5692990.245275314</v>
          </cell>
          <cell r="AJ15">
            <v>5692990.245275314</v>
          </cell>
          <cell r="AK15">
            <v>5692990.245275314</v>
          </cell>
          <cell r="AL15">
            <v>6181298.4750427082</v>
          </cell>
          <cell r="AM15">
            <v>6181298.4750427082</v>
          </cell>
          <cell r="AN15">
            <v>6181298.4750427082</v>
          </cell>
          <cell r="AO15">
            <v>6573988.2305623535</v>
          </cell>
          <cell r="AP15">
            <v>6573988.2305623535</v>
          </cell>
          <cell r="AQ15">
            <v>6573988.2305623535</v>
          </cell>
          <cell r="AR15">
            <v>6969087.0969968103</v>
          </cell>
          <cell r="AS15">
            <v>6969087.0969968103</v>
          </cell>
          <cell r="AT15">
            <v>6969087.0969968103</v>
          </cell>
          <cell r="AU15">
            <v>7394179.9629932288</v>
          </cell>
          <cell r="AV15">
            <v>7394179.9629932288</v>
          </cell>
          <cell r="AW15">
            <v>7394179.9629932288</v>
          </cell>
          <cell r="AX15">
            <v>7801028.6739629805</v>
          </cell>
          <cell r="AY15">
            <v>7801028.6739629805</v>
          </cell>
          <cell r="AZ15">
            <v>7801028.6739629805</v>
          </cell>
          <cell r="BA15">
            <v>8202930.0411120467</v>
          </cell>
          <cell r="BB15">
            <v>8202930.0411120467</v>
          </cell>
          <cell r="BC15">
            <v>8202930.0411120467</v>
          </cell>
          <cell r="BD15">
            <v>8599672.0707049891</v>
          </cell>
          <cell r="BE15">
            <v>8599672.0707049891</v>
          </cell>
          <cell r="BF15">
            <v>8599672.0707049891</v>
          </cell>
          <cell r="BG15">
            <v>8986838.2642017081</v>
          </cell>
          <cell r="BH15">
            <v>8986838.2642017081</v>
          </cell>
          <cell r="BI15">
            <v>8986838.2642017081</v>
          </cell>
          <cell r="BJ15">
            <v>9356220.1355717555</v>
          </cell>
          <cell r="BK15">
            <v>9356220.1355717555</v>
          </cell>
          <cell r="BL15">
            <v>9356220.1355717555</v>
          </cell>
          <cell r="BM15">
            <v>9720234.4990357663</v>
          </cell>
          <cell r="BN15">
            <v>9720234.4990357663</v>
          </cell>
          <cell r="BO15">
            <v>9720234.4990357663</v>
          </cell>
          <cell r="BP15">
            <v>10078673.184243817</v>
          </cell>
          <cell r="BQ15">
            <v>10078673.184243817</v>
          </cell>
          <cell r="BR15">
            <v>10078673.184243817</v>
          </cell>
          <cell r="BS15">
            <v>10427536.033355642</v>
          </cell>
          <cell r="BT15">
            <v>10427536.033355642</v>
          </cell>
          <cell r="BU15">
            <v>10427536.033355642</v>
          </cell>
          <cell r="BV15">
            <v>10759447.241740473</v>
          </cell>
          <cell r="BW15">
            <v>10759447.241740473</v>
          </cell>
          <cell r="BX15">
            <v>10759447.241740473</v>
          </cell>
          <cell r="BY15">
            <v>11085574.601519424</v>
          </cell>
          <cell r="BZ15">
            <v>11085574.601519424</v>
          </cell>
          <cell r="CA15">
            <v>11085574.601519424</v>
          </cell>
          <cell r="CB15">
            <v>11405709.942342581</v>
          </cell>
          <cell r="CC15">
            <v>11405709.942342581</v>
          </cell>
          <cell r="CD15">
            <v>11405709.942342581</v>
          </cell>
        </row>
        <row r="16">
          <cell r="A16" t="str">
            <v>Suma pobranego wynagrodzenia KPFR - prognoza KPFR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772119.18</v>
          </cell>
          <cell r="I16">
            <v>772119.18</v>
          </cell>
          <cell r="J16">
            <v>772119.18</v>
          </cell>
          <cell r="K16">
            <v>1598107.0265753425</v>
          </cell>
          <cell r="L16">
            <v>1598107.0265753425</v>
          </cell>
          <cell r="M16">
            <v>1598107.0265753425</v>
          </cell>
          <cell r="N16">
            <v>2432468.2389041097</v>
          </cell>
          <cell r="O16">
            <v>2432468.2389041097</v>
          </cell>
          <cell r="P16">
            <v>2432468.2389041097</v>
          </cell>
          <cell r="Q16">
            <v>3210260.5204109591</v>
          </cell>
          <cell r="R16">
            <v>3210260.5204109591</v>
          </cell>
          <cell r="S16">
            <v>3210260.5204109591</v>
          </cell>
          <cell r="T16">
            <v>3528251.6519178082</v>
          </cell>
          <cell r="U16">
            <v>3528251.6519178082</v>
          </cell>
          <cell r="V16">
            <v>3528251.6519178082</v>
          </cell>
          <cell r="W16">
            <v>3848251.3450684934</v>
          </cell>
          <cell r="X16">
            <v>3848251.3450684934</v>
          </cell>
          <cell r="Y16">
            <v>3848251.3450684934</v>
          </cell>
          <cell r="Z16">
            <v>4161294.5231506852</v>
          </cell>
          <cell r="AA16">
            <v>4161294.5231506852</v>
          </cell>
          <cell r="AB16">
            <v>4161294.5231506852</v>
          </cell>
          <cell r="AC16">
            <v>4480808.676164384</v>
          </cell>
          <cell r="AD16">
            <v>4480808.676164384</v>
          </cell>
          <cell r="AE16">
            <v>4480808.676164384</v>
          </cell>
          <cell r="AF16">
            <v>4897299.6684931517</v>
          </cell>
          <cell r="AG16">
            <v>4897299.6684931517</v>
          </cell>
          <cell r="AH16">
            <v>4897299.6684931517</v>
          </cell>
          <cell r="AI16">
            <v>5381064.0854794532</v>
          </cell>
          <cell r="AJ16">
            <v>5381064.0854794532</v>
          </cell>
          <cell r="AK16">
            <v>5381064.0854794532</v>
          </cell>
          <cell r="AL16">
            <v>5872283.2779405992</v>
          </cell>
          <cell r="AM16">
            <v>5872283.2779405992</v>
          </cell>
          <cell r="AN16">
            <v>5872283.2779405992</v>
          </cell>
          <cell r="AO16">
            <v>6358573.1326065268</v>
          </cell>
          <cell r="AP16">
            <v>6358573.1326065268</v>
          </cell>
          <cell r="AQ16">
            <v>6358573.1326065268</v>
          </cell>
          <cell r="AR16">
            <v>6896108.1050478024</v>
          </cell>
          <cell r="AS16">
            <v>6896108.1050478024</v>
          </cell>
          <cell r="AT16">
            <v>6896108.1050478024</v>
          </cell>
          <cell r="AU16">
            <v>7427221.3623878267</v>
          </cell>
          <cell r="AV16">
            <v>7427221.3623878267</v>
          </cell>
          <cell r="AW16">
            <v>7427221.3623878267</v>
          </cell>
          <cell r="AX16">
            <v>7989817.0212213192</v>
          </cell>
          <cell r="AY16">
            <v>7989817.0212213192</v>
          </cell>
          <cell r="AZ16">
            <v>7989817.0212213192</v>
          </cell>
          <cell r="BA16">
            <v>8600986.3294105008</v>
          </cell>
          <cell r="BB16">
            <v>8600986.3294105008</v>
          </cell>
          <cell r="BC16">
            <v>8600986.3294105008</v>
          </cell>
          <cell r="BD16">
            <v>9208791.8327203467</v>
          </cell>
          <cell r="BE16">
            <v>9208791.8327203467</v>
          </cell>
          <cell r="BF16">
            <v>9208791.8327203467</v>
          </cell>
          <cell r="BG16">
            <v>9805040.0926920697</v>
          </cell>
          <cell r="BH16">
            <v>9805040.0926920697</v>
          </cell>
          <cell r="BI16">
            <v>9805040.0926920697</v>
          </cell>
          <cell r="BJ16">
            <v>10375707.273589488</v>
          </cell>
          <cell r="BK16">
            <v>10375707.273589488</v>
          </cell>
          <cell r="BL16">
            <v>10375707.273589488</v>
          </cell>
          <cell r="BM16">
            <v>10939390.548750993</v>
          </cell>
          <cell r="BN16">
            <v>10939390.548750993</v>
          </cell>
          <cell r="BO16">
            <v>10939390.548750993</v>
          </cell>
          <cell r="BP16">
            <v>11495712.213846428</v>
          </cell>
          <cell r="BQ16">
            <v>11495712.213846428</v>
          </cell>
          <cell r="BR16">
            <v>11495712.213846428</v>
          </cell>
          <cell r="BS16">
            <v>12038203.957668321</v>
          </cell>
          <cell r="BT16">
            <v>12038203.957668321</v>
          </cell>
          <cell r="BU16">
            <v>12038203.957668321</v>
          </cell>
          <cell r="BV16">
            <v>12554846.066573892</v>
          </cell>
          <cell r="BW16">
            <v>12554846.066573892</v>
          </cell>
          <cell r="BX16">
            <v>12554846.066573892</v>
          </cell>
          <cell r="BY16">
            <v>13062098.937084811</v>
          </cell>
          <cell r="BZ16">
            <v>13062098.937084811</v>
          </cell>
          <cell r="CA16">
            <v>13062098.937084811</v>
          </cell>
          <cell r="CB16">
            <v>13558396.07504433</v>
          </cell>
          <cell r="CC16">
            <v>13558396.07504433</v>
          </cell>
          <cell r="CD16">
            <v>13558396.07504433</v>
          </cell>
        </row>
        <row r="17">
          <cell r="A17" t="str">
            <v>Suma pobranego wynagrodzenia KPFR - realizacja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772119.18</v>
          </cell>
          <cell r="I17">
            <v>772119.18</v>
          </cell>
          <cell r="J17">
            <v>772119.18</v>
          </cell>
          <cell r="K17">
            <v>1598107.0265753425</v>
          </cell>
          <cell r="L17">
            <v>1598107.0265753425</v>
          </cell>
          <cell r="M17">
            <v>1598107.0265753425</v>
          </cell>
          <cell r="N17">
            <v>2430322.8656164384</v>
          </cell>
          <cell r="O17">
            <v>2430322.8656164384</v>
          </cell>
          <cell r="P17">
            <v>2430322.8656164384</v>
          </cell>
          <cell r="Q17">
            <v>3213703.0924657537</v>
          </cell>
          <cell r="R17">
            <v>3213703.0924657537</v>
          </cell>
          <cell r="S17">
            <v>3213703.0924657537</v>
          </cell>
          <cell r="T17">
            <v>3542424.4246575343</v>
          </cell>
          <cell r="U17">
            <v>3542424.4246575343</v>
          </cell>
          <cell r="V17">
            <v>3542424.4246575343</v>
          </cell>
          <cell r="W17">
            <v>3887585.6468493151</v>
          </cell>
          <cell r="X17">
            <v>3887585.6468493151</v>
          </cell>
          <cell r="Y17">
            <v>3887585.6468493151</v>
          </cell>
          <cell r="Z17">
            <v>4244535.3498630142</v>
          </cell>
          <cell r="AA17">
            <v>4244535.3498630142</v>
          </cell>
          <cell r="AB17">
            <v>4244535.3498630142</v>
          </cell>
          <cell r="AC17">
            <v>4627409.9598630145</v>
          </cell>
          <cell r="AD17">
            <v>4627409.9598630145</v>
          </cell>
          <cell r="AE17">
            <v>4627409.9598630145</v>
          </cell>
          <cell r="AF17">
            <v>5036564.4998630146</v>
          </cell>
          <cell r="AG17">
            <v>5036564.4998630146</v>
          </cell>
          <cell r="AH17">
            <v>5036564.4998630146</v>
          </cell>
          <cell r="AI17">
            <v>5373787.2798630148</v>
          </cell>
          <cell r="AJ17">
            <v>5373787.2798630148</v>
          </cell>
          <cell r="AK17">
            <v>5373787.2798630148</v>
          </cell>
          <cell r="AL17">
            <v>5646620.3098630151</v>
          </cell>
          <cell r="AM17">
            <v>5646620.3098630151</v>
          </cell>
          <cell r="AN17">
            <v>5646620.3098630151</v>
          </cell>
          <cell r="AO17">
            <v>5918956.8798630154</v>
          </cell>
          <cell r="AP17">
            <v>5918956.8798630154</v>
          </cell>
          <cell r="AQ17">
            <v>5918956.8798630154</v>
          </cell>
          <cell r="AR17">
            <v>6194286.1598630156</v>
          </cell>
          <cell r="AS17">
            <v>6194286.1598630156</v>
          </cell>
          <cell r="AT17">
            <v>6194286.1598630156</v>
          </cell>
          <cell r="AU17">
            <v>6469615.4398630159</v>
          </cell>
          <cell r="AV17">
            <v>6469615.4398630159</v>
          </cell>
          <cell r="AW17">
            <v>6469615.4398630159</v>
          </cell>
          <cell r="AX17">
            <v>6738959.2998630162</v>
          </cell>
          <cell r="AY17">
            <v>6738959.2998630162</v>
          </cell>
          <cell r="AZ17">
            <v>6738959.2998630162</v>
          </cell>
          <cell r="BA17">
            <v>7011295.8698630165</v>
          </cell>
          <cell r="BB17">
            <v>7011295.8698630165</v>
          </cell>
          <cell r="BC17">
            <v>7011295.8698630165</v>
          </cell>
          <cell r="BD17">
            <v>7286625.1498630168</v>
          </cell>
          <cell r="BE17">
            <v>7286625.1498630168</v>
          </cell>
          <cell r="BF17">
            <v>7286625.1498630168</v>
          </cell>
          <cell r="BG17">
            <v>7561954.4298630171</v>
          </cell>
          <cell r="BH17">
            <v>7561954.4298630171</v>
          </cell>
          <cell r="BI17">
            <v>7561954.4298630171</v>
          </cell>
          <cell r="BJ17">
            <v>7831298.2898630174</v>
          </cell>
          <cell r="BK17">
            <v>7831298.2898630174</v>
          </cell>
          <cell r="BL17">
            <v>7831298.2898630174</v>
          </cell>
          <cell r="BM17">
            <v>8103634.8598630177</v>
          </cell>
          <cell r="BN17">
            <v>8103634.8598630177</v>
          </cell>
          <cell r="BO17">
            <v>8103634.8598630177</v>
          </cell>
          <cell r="BP17">
            <v>8378964.1398630179</v>
          </cell>
          <cell r="BQ17">
            <v>8378964.1398630179</v>
          </cell>
          <cell r="BR17">
            <v>8378964.1398630179</v>
          </cell>
          <cell r="BS17">
            <v>8654293.4198630173</v>
          </cell>
          <cell r="BT17">
            <v>8654293.4198630173</v>
          </cell>
          <cell r="BU17">
            <v>8654293.4198630173</v>
          </cell>
          <cell r="BV17">
            <v>8923637.2798630185</v>
          </cell>
          <cell r="BW17">
            <v>8923637.2798630185</v>
          </cell>
          <cell r="BX17">
            <v>8923637.2798630185</v>
          </cell>
          <cell r="BY17">
            <v>9195973.8498630188</v>
          </cell>
          <cell r="BZ17">
            <v>9195973.8498630188</v>
          </cell>
          <cell r="CA17">
            <v>9195973.8498630188</v>
          </cell>
          <cell r="CB17">
            <v>9471303.1298630182</v>
          </cell>
          <cell r="CC17">
            <v>9471303.1298630182</v>
          </cell>
          <cell r="CD17">
            <v>9471303.1298630182</v>
          </cell>
        </row>
      </sheetData>
      <sheetData sheetId="22" refreshError="1">
        <row r="1">
          <cell r="A1" t="str">
            <v>Umowa</v>
          </cell>
          <cell r="C1" t="str">
            <v>Źródło</v>
          </cell>
          <cell r="W1">
            <v>43435</v>
          </cell>
          <cell r="AI1">
            <v>43800</v>
          </cell>
        </row>
        <row r="2">
          <cell r="A2" t="str">
            <v>1/2017</v>
          </cell>
          <cell r="C2" t="str">
            <v>Pierwsza.transza.Przekazana.do.PF</v>
          </cell>
          <cell r="W2">
            <v>5737500</v>
          </cell>
          <cell r="AI2">
            <v>5737500</v>
          </cell>
        </row>
        <row r="3">
          <cell r="A3" t="str">
            <v>1/2017</v>
          </cell>
          <cell r="C3" t="str">
            <v>Wypłata do MŚP - średnia</v>
          </cell>
          <cell r="W3">
            <v>14494736.842105262</v>
          </cell>
          <cell r="AI3">
            <v>22949999.999999993</v>
          </cell>
        </row>
        <row r="4">
          <cell r="A4" t="str">
            <v>1/2017</v>
          </cell>
          <cell r="C4" t="str">
            <v>Wypłata do MŚP - prognoza PF</v>
          </cell>
          <cell r="W4">
            <v>14389831.73</v>
          </cell>
          <cell r="AI4">
            <v>33326471.73</v>
          </cell>
        </row>
        <row r="5">
          <cell r="A5" t="str">
            <v>1/2017</v>
          </cell>
          <cell r="C5" t="str">
            <v>Wypłata do MŚP - prognoza KPFR</v>
          </cell>
          <cell r="W5">
            <v>0</v>
          </cell>
          <cell r="AI5">
            <v>22950000</v>
          </cell>
        </row>
        <row r="6">
          <cell r="A6" t="str">
            <v>1/2017</v>
          </cell>
          <cell r="C6" t="str">
            <v>Wypłata do MŚP - realizacja</v>
          </cell>
          <cell r="W6">
            <v>4669688</v>
          </cell>
          <cell r="AI6">
            <v>17203826.920000002</v>
          </cell>
        </row>
        <row r="7">
          <cell r="A7" t="str">
            <v>1/2017</v>
          </cell>
          <cell r="C7" t="str">
            <v>Spłata.MŚP.do.PF.Średnia</v>
          </cell>
          <cell r="W7">
            <v>517669.17293233075</v>
          </cell>
          <cell r="AI7">
            <v>3005357.1428571418</v>
          </cell>
        </row>
        <row r="8">
          <cell r="A8" t="str">
            <v>1/2017</v>
          </cell>
          <cell r="C8" t="str">
            <v>Spłata.MŚP.do.PF.prognoza PF</v>
          </cell>
          <cell r="W8">
            <v>268915.98714285716</v>
          </cell>
          <cell r="AI8">
            <v>3204636.7104761903</v>
          </cell>
        </row>
        <row r="9">
          <cell r="A9" t="str">
            <v>1/2017</v>
          </cell>
          <cell r="C9" t="str">
            <v>Spłata.MŚP.do.PF.prognoza KPFR</v>
          </cell>
          <cell r="W9">
            <v>0</v>
          </cell>
          <cell r="AI9">
            <v>478021.74904761906</v>
          </cell>
        </row>
        <row r="10">
          <cell r="A10" t="str">
            <v>1/2017</v>
          </cell>
          <cell r="C10" t="str">
            <v>Spłata.MŚP.do.PF.Realizacja</v>
          </cell>
          <cell r="W10">
            <v>237356.85</v>
          </cell>
          <cell r="AI10">
            <v>823032.66</v>
          </cell>
        </row>
        <row r="11">
          <cell r="A11" t="str">
            <v>1/2017</v>
          </cell>
          <cell r="C11" t="str">
            <v>Spłata transzy PF do KPFR - średnia</v>
          </cell>
          <cell r="W11">
            <v>215695.48872180449</v>
          </cell>
          <cell r="AI11">
            <v>2200093.9849624056</v>
          </cell>
        </row>
        <row r="12">
          <cell r="A12" t="str">
            <v>1/2017</v>
          </cell>
          <cell r="C12" t="str">
            <v>Spłata transzy PF do KPFR - prognoza PF</v>
          </cell>
          <cell r="W12">
            <v>87769.615833333344</v>
          </cell>
          <cell r="AI12">
            <v>2041786.5296428571</v>
          </cell>
        </row>
        <row r="13">
          <cell r="A13" t="str">
            <v>1/2017</v>
          </cell>
          <cell r="C13" t="str">
            <v>Spłata transzy PF do KPFR - prognoza KPFR</v>
          </cell>
          <cell r="W13">
            <v>0</v>
          </cell>
          <cell r="AI13">
            <v>0</v>
          </cell>
        </row>
        <row r="14">
          <cell r="A14" t="str">
            <v>1/2017</v>
          </cell>
          <cell r="C14" t="str">
            <v>Spłata transzy PF do KPFR - realizacja</v>
          </cell>
          <cell r="W14">
            <v>112758.95</v>
          </cell>
          <cell r="AI14">
            <v>823032.66</v>
          </cell>
        </row>
        <row r="15">
          <cell r="A15" t="str">
            <v>1/2017</v>
          </cell>
          <cell r="C15" t="str">
            <v>Transze skumulowane - na podstawie średniej wypłat do MŚP</v>
          </cell>
          <cell r="W15">
            <v>17212500</v>
          </cell>
          <cell r="AI15">
            <v>22950000</v>
          </cell>
        </row>
        <row r="16">
          <cell r="A16" t="str">
            <v>1/2017</v>
          </cell>
          <cell r="C16" t="str">
            <v>Transze skumulowane - na podstawie prognozy wypłat do MŚP</v>
          </cell>
          <cell r="W16">
            <v>17212500</v>
          </cell>
          <cell r="AI16">
            <v>22950000</v>
          </cell>
        </row>
        <row r="17">
          <cell r="A17" t="str">
            <v>1/2017</v>
          </cell>
          <cell r="C17" t="str">
            <v>Transze skumulowane - na podstawie prognozy KPFR wypłat do MŚP</v>
          </cell>
          <cell r="W17">
            <v>5737500</v>
          </cell>
          <cell r="AI17">
            <v>22950000</v>
          </cell>
        </row>
        <row r="18">
          <cell r="A18" t="str">
            <v>1/2017</v>
          </cell>
          <cell r="C18" t="str">
            <v>Transze skumulowane - na podstawie rzeczywistych wypłat do MŚP</v>
          </cell>
          <cell r="W18">
            <v>11475000</v>
          </cell>
          <cell r="AI18">
            <v>22950000</v>
          </cell>
        </row>
        <row r="19">
          <cell r="A19" t="str">
            <v>1/2017</v>
          </cell>
          <cell r="C19" t="str">
            <v>Saldo środków u PF Średnia</v>
          </cell>
          <cell r="W19">
            <v>16996804.511278197</v>
          </cell>
          <cell r="AI19">
            <v>20749906.015037596</v>
          </cell>
        </row>
        <row r="20">
          <cell r="A20" t="str">
            <v>1/2017</v>
          </cell>
          <cell r="C20" t="str">
            <v>Saldo środków u PF prognoza PF</v>
          </cell>
          <cell r="W20">
            <v>17124730.384166665</v>
          </cell>
          <cell r="AI20">
            <v>20908213.470357142</v>
          </cell>
        </row>
        <row r="21">
          <cell r="A21" t="str">
            <v>1/2017</v>
          </cell>
          <cell r="C21" t="str">
            <v>Saldo środków u PF prognoza KPFR</v>
          </cell>
          <cell r="W21">
            <v>5737500</v>
          </cell>
          <cell r="AI21">
            <v>22950000</v>
          </cell>
        </row>
        <row r="22">
          <cell r="A22" t="str">
            <v>1/2017</v>
          </cell>
          <cell r="C22" t="str">
            <v>Saldo środków u PF Realizacja</v>
          </cell>
          <cell r="W22">
            <v>11362241.050000001</v>
          </cell>
          <cell r="AI22">
            <v>22126967.34</v>
          </cell>
        </row>
        <row r="23">
          <cell r="A23" t="str">
            <v>1/2017</v>
          </cell>
          <cell r="C23" t="str">
            <v>Wypłacone wynagrodzenie PF - na podstawie średnich wypłat i spłat do MŚP</v>
          </cell>
          <cell r="W23">
            <v>613955.63909774437</v>
          </cell>
          <cell r="AI23">
            <v>1338002.2556390972</v>
          </cell>
        </row>
        <row r="24">
          <cell r="A24" t="str">
            <v>1/2017</v>
          </cell>
          <cell r="C24" t="str">
            <v>Wypłacone wynagrodzenie PF - na podsatwie prognozowanych wypłat i spłat do MŚP</v>
          </cell>
          <cell r="W24">
            <v>458810.64766000002</v>
          </cell>
          <cell r="AI24">
            <v>1915285.2935914285</v>
          </cell>
        </row>
        <row r="25">
          <cell r="A25" t="str">
            <v>1/2017</v>
          </cell>
          <cell r="C25" t="str">
            <v>Wypłacone wynagrodzenie PF - na podsatwie prognozowanych przez KPFR wypłat i spłat do MŚP</v>
          </cell>
          <cell r="W25">
            <v>0</v>
          </cell>
          <cell r="AI25">
            <v>1285199.9999999998</v>
          </cell>
        </row>
        <row r="26">
          <cell r="A26" t="str">
            <v>1/2017</v>
          </cell>
          <cell r="C26" t="str">
            <v>Wypłacone wynagrodzenie PF - na podstawie rzeczywistych wypłat i spłat do MŚP</v>
          </cell>
          <cell r="W26">
            <v>181355.17479999998</v>
          </cell>
          <cell r="AI26">
            <v>1304952.7838399997</v>
          </cell>
        </row>
        <row r="27">
          <cell r="A27" t="str">
            <v>1/2017</v>
          </cell>
          <cell r="C27" t="str">
            <v>Wynagrodzenie.wynikowe.KPFR.Średnie</v>
          </cell>
          <cell r="W27">
            <v>35785.358945308479</v>
          </cell>
          <cell r="AI27">
            <v>139308.55649397467</v>
          </cell>
        </row>
        <row r="28">
          <cell r="A28" t="str">
            <v>1/2017</v>
          </cell>
          <cell r="C28" t="str">
            <v>Wynagrodzenie.wynikowe.KPFR.prognoza PF</v>
          </cell>
          <cell r="W28">
            <v>28686.308140900197</v>
          </cell>
          <cell r="AI28">
            <v>133505.32891950911</v>
          </cell>
        </row>
        <row r="29">
          <cell r="A29" t="str">
            <v>1/2017</v>
          </cell>
          <cell r="C29" t="str">
            <v>Wynagrodzenie.wynikowe.KPFR.prognoza KPFR</v>
          </cell>
          <cell r="W29">
            <v>21456.678082191782</v>
          </cell>
          <cell r="AI29">
            <v>71836.643835616429</v>
          </cell>
        </row>
        <row r="30">
          <cell r="A30" t="str">
            <v>1/2017</v>
          </cell>
          <cell r="C30" t="str">
            <v>Wynagrodzenie.wynikowe.KPFR.Realizacja</v>
          </cell>
          <cell r="W30">
            <v>21262.94</v>
          </cell>
          <cell r="AI30">
            <v>93012.9</v>
          </cell>
        </row>
        <row r="31">
          <cell r="A31" t="str">
            <v>1/2017</v>
          </cell>
          <cell r="C31" t="str">
            <v>Odsetki kapitałowe - na podstawie średniej</v>
          </cell>
          <cell r="W31">
            <v>54355.263157894748</v>
          </cell>
          <cell r="AI31">
            <v>78890.625000000116</v>
          </cell>
        </row>
        <row r="32">
          <cell r="A32" t="str">
            <v>1/2017</v>
          </cell>
          <cell r="C32" t="str">
            <v>Odsetki kapitałowe - na podstawie prognozy</v>
          </cell>
          <cell r="W32">
            <v>53504.3273625</v>
          </cell>
          <cell r="AI32">
            <v>61494.208375000002</v>
          </cell>
        </row>
        <row r="33">
          <cell r="A33" t="str">
            <v>1/2017</v>
          </cell>
          <cell r="C33" t="str">
            <v>Odsetki kapitałowe - na podstawie prognozy KPFR</v>
          </cell>
          <cell r="W33">
            <v>86062.5</v>
          </cell>
          <cell r="AI33">
            <v>129093.75</v>
          </cell>
        </row>
        <row r="34">
          <cell r="A34" t="str">
            <v>1/2017</v>
          </cell>
          <cell r="C34" t="str">
            <v>Odsetki kapitałowe - na podstawie realizacji</v>
          </cell>
          <cell r="W34">
            <v>62049.728560000003</v>
          </cell>
          <cell r="AI34">
            <v>99733</v>
          </cell>
        </row>
        <row r="35">
          <cell r="A35" t="str">
            <v>2/2018</v>
          </cell>
          <cell r="C35" t="str">
            <v>Pierwsza.transza.Przekazana.do.PF</v>
          </cell>
          <cell r="W35"/>
          <cell r="AI35"/>
        </row>
        <row r="36">
          <cell r="A36" t="str">
            <v>2/2018</v>
          </cell>
          <cell r="C36" t="str">
            <v>Wypłata do MŚP - średnia</v>
          </cell>
          <cell r="W36"/>
          <cell r="AI36"/>
        </row>
        <row r="37">
          <cell r="A37" t="str">
            <v>2/2018</v>
          </cell>
          <cell r="C37" t="str">
            <v>Wypłata do MŚP - prognoza PF</v>
          </cell>
          <cell r="W37"/>
          <cell r="AI37"/>
        </row>
        <row r="38">
          <cell r="A38" t="str">
            <v>2/2018</v>
          </cell>
          <cell r="C38" t="str">
            <v>Wypłata do MŚP - prognoza KPFR</v>
          </cell>
          <cell r="W38">
            <v>0</v>
          </cell>
          <cell r="AI38">
            <v>0</v>
          </cell>
        </row>
        <row r="39">
          <cell r="A39" t="str">
            <v>2/2018</v>
          </cell>
          <cell r="C39" t="str">
            <v>Wypłata do MŚP - realizacja</v>
          </cell>
          <cell r="W39"/>
          <cell r="AI39"/>
        </row>
        <row r="40">
          <cell r="A40" t="str">
            <v>2/2018</v>
          </cell>
          <cell r="C40" t="str">
            <v>Spłata.MŚP.do.PF.Średnia</v>
          </cell>
          <cell r="W40"/>
          <cell r="AI40"/>
        </row>
        <row r="41">
          <cell r="A41" t="str">
            <v>2/2018</v>
          </cell>
          <cell r="C41" t="str">
            <v>Spłata.MŚP.do.PF.prognoza PF</v>
          </cell>
          <cell r="W41"/>
          <cell r="AI41"/>
        </row>
        <row r="42">
          <cell r="A42" t="str">
            <v>2/2018</v>
          </cell>
          <cell r="C42" t="str">
            <v>Spłata.MŚP.do.PF.prognoza KPFR</v>
          </cell>
          <cell r="W42">
            <v>0</v>
          </cell>
          <cell r="AI42">
            <v>0</v>
          </cell>
        </row>
        <row r="43">
          <cell r="A43" t="str">
            <v>2/2018</v>
          </cell>
          <cell r="C43" t="str">
            <v>Spłata.MŚP.do.PF.Realizacja</v>
          </cell>
          <cell r="W43"/>
          <cell r="AI43"/>
        </row>
        <row r="44">
          <cell r="A44" t="str">
            <v>2/2018</v>
          </cell>
          <cell r="C44" t="str">
            <v>Spłata transzy PF do KPFR - średnia</v>
          </cell>
          <cell r="W44"/>
          <cell r="AI44"/>
        </row>
        <row r="45">
          <cell r="A45" t="str">
            <v>2/2018</v>
          </cell>
          <cell r="C45" t="str">
            <v>Spłata transzy PF do KPFR - prognoza PF</v>
          </cell>
          <cell r="W45"/>
          <cell r="AI45"/>
        </row>
        <row r="46">
          <cell r="A46" t="str">
            <v>2/2018</v>
          </cell>
          <cell r="C46" t="str">
            <v>Spłata transzy PF do KPFR - prognoza KPFR</v>
          </cell>
          <cell r="W46">
            <v>0</v>
          </cell>
          <cell r="AI46">
            <v>0</v>
          </cell>
        </row>
        <row r="47">
          <cell r="A47" t="str">
            <v>2/2018</v>
          </cell>
          <cell r="C47" t="str">
            <v>Spłata transzy PF do KPFR - realizacja</v>
          </cell>
          <cell r="W47"/>
          <cell r="AI47"/>
        </row>
        <row r="48">
          <cell r="A48" t="str">
            <v>2/2018</v>
          </cell>
          <cell r="C48" t="str">
            <v>Transze skumulowane - na podstawie średniej wypłat do MŚP</v>
          </cell>
          <cell r="W48"/>
          <cell r="AI48"/>
        </row>
        <row r="49">
          <cell r="A49" t="str">
            <v>2/2018</v>
          </cell>
          <cell r="C49" t="str">
            <v>Transze skumulowane - na podstawie prognozy wypłat do MŚP</v>
          </cell>
          <cell r="W49"/>
          <cell r="AI49"/>
        </row>
        <row r="50">
          <cell r="A50" t="str">
            <v>2/2018</v>
          </cell>
          <cell r="C50" t="str">
            <v>Transze skumulowane - na podstawie prognozy KPFR wypłat do MŚP</v>
          </cell>
          <cell r="W50">
            <v>0</v>
          </cell>
          <cell r="AI50">
            <v>0</v>
          </cell>
        </row>
        <row r="51">
          <cell r="A51" t="str">
            <v>2/2018</v>
          </cell>
          <cell r="C51" t="str">
            <v>Transze skumulowane - na podstawie rzeczywistych wypłat do MŚP</v>
          </cell>
          <cell r="W51"/>
          <cell r="AI51"/>
        </row>
        <row r="52">
          <cell r="A52" t="str">
            <v>2/2018</v>
          </cell>
          <cell r="C52" t="str">
            <v>Saldo środków u PF Średnia</v>
          </cell>
          <cell r="W52"/>
          <cell r="AI52"/>
        </row>
        <row r="53">
          <cell r="A53" t="str">
            <v>2/2018</v>
          </cell>
          <cell r="C53" t="str">
            <v>Saldo środków u PF prognoza PF</v>
          </cell>
          <cell r="W53"/>
          <cell r="AI53"/>
        </row>
        <row r="54">
          <cell r="A54" t="str">
            <v>2/2018</v>
          </cell>
          <cell r="C54" t="str">
            <v>Saldo środków u PF prognoza KPFR</v>
          </cell>
          <cell r="W54">
            <v>0</v>
          </cell>
          <cell r="AI54">
            <v>0</v>
          </cell>
        </row>
        <row r="55">
          <cell r="A55" t="str">
            <v>2/2018</v>
          </cell>
          <cell r="C55" t="str">
            <v>Saldo środków u PF Realizacja</v>
          </cell>
          <cell r="W55"/>
          <cell r="AI55"/>
        </row>
        <row r="56">
          <cell r="A56" t="str">
            <v>2/2018</v>
          </cell>
          <cell r="C56" t="str">
            <v>Wypłacone wynagrodzenie PF - na podstawie średnich wypłat i spłat do MŚP</v>
          </cell>
          <cell r="W56"/>
          <cell r="AI56"/>
        </row>
        <row r="57">
          <cell r="A57" t="str">
            <v>2/2018</v>
          </cell>
          <cell r="C57" t="str">
            <v>Wypłacone wynagrodzenie PF - na podsatwie prognozowanych wypłat i spłat do MŚP</v>
          </cell>
          <cell r="W57"/>
          <cell r="AI57"/>
        </row>
        <row r="58">
          <cell r="A58" t="str">
            <v>2/2018</v>
          </cell>
          <cell r="C58" t="str">
            <v>Wypłacone wynagrodzenie PF - na podsatwie prognozowanych przez KPFR wypłat i spłat do MŚP</v>
          </cell>
          <cell r="W58">
            <v>0</v>
          </cell>
          <cell r="AI58">
            <v>0</v>
          </cell>
        </row>
        <row r="59">
          <cell r="A59" t="str">
            <v>2/2018</v>
          </cell>
          <cell r="C59" t="str">
            <v>Wypłacone wynagrodzenie PF - na podstawie rzeczywistych wypłat i spłat do MŚP</v>
          </cell>
          <cell r="W59"/>
          <cell r="AI59"/>
        </row>
        <row r="60">
          <cell r="A60" t="str">
            <v>2/2018</v>
          </cell>
          <cell r="C60" t="str">
            <v>Wynagrodzenie.wynikowe.KPFR.Średnie</v>
          </cell>
          <cell r="W60"/>
          <cell r="AI60"/>
        </row>
        <row r="61">
          <cell r="A61" t="str">
            <v>2/2018</v>
          </cell>
          <cell r="C61" t="str">
            <v>Wynagrodzenie.wynikowe.KPFR.prognoza PF</v>
          </cell>
          <cell r="W61"/>
          <cell r="AI61"/>
        </row>
        <row r="62">
          <cell r="A62" t="str">
            <v>2/2018</v>
          </cell>
          <cell r="C62" t="str">
            <v>Wynagrodzenie.wynikowe.KPFR.prognoza KPFR</v>
          </cell>
          <cell r="W62">
            <v>0</v>
          </cell>
          <cell r="AI62">
            <v>0</v>
          </cell>
        </row>
        <row r="63">
          <cell r="A63" t="str">
            <v>2/2018</v>
          </cell>
          <cell r="C63" t="str">
            <v>Wynagrodzenie.wynikowe.KPFR.Realizacja</v>
          </cell>
          <cell r="W63">
            <v>19656.75</v>
          </cell>
          <cell r="AI63">
            <v>19656.75</v>
          </cell>
        </row>
        <row r="64">
          <cell r="A64" t="str">
            <v>2/2018</v>
          </cell>
          <cell r="C64" t="str">
            <v>Odsetki kapitałowe - na podstawie średniej</v>
          </cell>
          <cell r="W64"/>
          <cell r="AI64"/>
        </row>
        <row r="65">
          <cell r="A65" t="str">
            <v>2/2018</v>
          </cell>
          <cell r="C65" t="str">
            <v>Odsetki kapitałowe - na podstawie prognozy</v>
          </cell>
          <cell r="W65"/>
          <cell r="AI65"/>
        </row>
        <row r="66">
          <cell r="A66" t="str">
            <v>2/2018</v>
          </cell>
          <cell r="C66" t="str">
            <v>Odsetki kapitałowe - na podstawie prognozy KPFR</v>
          </cell>
          <cell r="W66">
            <v>0</v>
          </cell>
          <cell r="AI66">
            <v>0</v>
          </cell>
        </row>
        <row r="67">
          <cell r="A67" t="str">
            <v>2/2018</v>
          </cell>
          <cell r="C67" t="str">
            <v>Odsetki kapitałowe - na podstawie realizacji</v>
          </cell>
          <cell r="W67"/>
          <cell r="AI67"/>
        </row>
        <row r="68">
          <cell r="A68" t="str">
            <v>3/2018</v>
          </cell>
          <cell r="C68" t="str">
            <v>Pierwsza.transza.Przekazana.do.PF</v>
          </cell>
          <cell r="W68">
            <v>10625000</v>
          </cell>
          <cell r="AI68">
            <v>10625000</v>
          </cell>
        </row>
        <row r="69">
          <cell r="A69" t="str">
            <v>3/2018</v>
          </cell>
          <cell r="C69" t="str">
            <v>Wypłata do MŚP - średnia</v>
          </cell>
          <cell r="W69">
            <v>21250000</v>
          </cell>
          <cell r="AI69">
            <v>42500000.000000007</v>
          </cell>
        </row>
        <row r="70">
          <cell r="A70" t="str">
            <v>3/2018</v>
          </cell>
          <cell r="C70" t="str">
            <v>Wypłata do MŚP - prognoza PF</v>
          </cell>
          <cell r="W70">
            <v>21925199.060000002</v>
          </cell>
          <cell r="AI70">
            <v>31660219.060000002</v>
          </cell>
        </row>
        <row r="71">
          <cell r="A71" t="str">
            <v>3/2018</v>
          </cell>
          <cell r="C71" t="str">
            <v>Wypłata do MŚP - prognoza KPFR</v>
          </cell>
          <cell r="W71">
            <v>0</v>
          </cell>
          <cell r="AI71">
            <v>42499999.999999993</v>
          </cell>
        </row>
        <row r="72">
          <cell r="A72" t="str">
            <v>3/2018</v>
          </cell>
          <cell r="C72" t="str">
            <v>Wypłata do MŚP - realizacja</v>
          </cell>
          <cell r="W72">
            <v>26682537.688499998</v>
          </cell>
          <cell r="AI72">
            <v>41547458.399999999</v>
          </cell>
        </row>
        <row r="73">
          <cell r="A73" t="str">
            <v>3/2018</v>
          </cell>
          <cell r="C73" t="str">
            <v>Spłata.MŚP.do.PF.Średnia</v>
          </cell>
          <cell r="W73">
            <v>758928.57142857136</v>
          </cell>
          <cell r="AI73">
            <v>4427083.3333333321</v>
          </cell>
        </row>
        <row r="74">
          <cell r="A74" t="str">
            <v>3/2018</v>
          </cell>
          <cell r="C74" t="str">
            <v>Spłata.MŚP.do.PF.prognoza PF</v>
          </cell>
          <cell r="W74">
            <v>698031.11976190493</v>
          </cell>
          <cell r="AI74">
            <v>4287698.0092857145</v>
          </cell>
        </row>
        <row r="75">
          <cell r="A75" t="str">
            <v>3/2018</v>
          </cell>
          <cell r="C75" t="str">
            <v>Spłata.MŚP.do.PF.prognoza KPFR</v>
          </cell>
          <cell r="W75">
            <v>0</v>
          </cell>
          <cell r="AI75">
            <v>932535.00669047609</v>
          </cell>
        </row>
        <row r="76">
          <cell r="A76" t="str">
            <v>3/2018</v>
          </cell>
          <cell r="C76" t="str">
            <v>Spłata.MŚP.do.PF.Realizacja</v>
          </cell>
          <cell r="W76">
            <v>1189903.04</v>
          </cell>
          <cell r="AI76">
            <v>6604326.7800000003</v>
          </cell>
        </row>
        <row r="77">
          <cell r="A77" t="str">
            <v>3/2018</v>
          </cell>
          <cell r="C77" t="str">
            <v>Spłata transzy PF do KPFR - średnia</v>
          </cell>
          <cell r="W77">
            <v>316220.23809523811</v>
          </cell>
          <cell r="AI77">
            <v>3225446.4285714282</v>
          </cell>
        </row>
        <row r="78">
          <cell r="A78" t="str">
            <v>3/2018</v>
          </cell>
          <cell r="C78" t="str">
            <v>Spłata transzy PF do KPFR - prognoza PF</v>
          </cell>
          <cell r="W78">
            <v>241181.86928571429</v>
          </cell>
          <cell r="AI78">
            <v>3218588.1619047625</v>
          </cell>
        </row>
        <row r="79">
          <cell r="A79" t="str">
            <v>3/2018</v>
          </cell>
          <cell r="C79" t="str">
            <v>Spłata transzy PF do KPFR - prognoza KPFR</v>
          </cell>
          <cell r="W79">
            <v>0</v>
          </cell>
          <cell r="AI79">
            <v>0</v>
          </cell>
        </row>
        <row r="80">
          <cell r="A80" t="str">
            <v>3/2018</v>
          </cell>
          <cell r="C80" t="str">
            <v>Spłata transzy PF do KPFR - realizacja</v>
          </cell>
          <cell r="W80">
            <v>455408.41</v>
          </cell>
          <cell r="AI80">
            <v>5433692.4800000004</v>
          </cell>
        </row>
        <row r="81">
          <cell r="A81" t="str">
            <v>3/2018</v>
          </cell>
          <cell r="C81" t="str">
            <v>Transze skumulowane - na podstawie średniej wypłat do MŚP</v>
          </cell>
          <cell r="W81">
            <v>31875000</v>
          </cell>
          <cell r="AI81">
            <v>42500000</v>
          </cell>
        </row>
        <row r="82">
          <cell r="A82" t="str">
            <v>3/2018</v>
          </cell>
          <cell r="C82" t="str">
            <v>Transze skumulowane - na podstawie prognozy wypłat do MŚP</v>
          </cell>
          <cell r="W82">
            <v>31875000</v>
          </cell>
          <cell r="AI82">
            <v>42500000</v>
          </cell>
        </row>
        <row r="83">
          <cell r="A83" t="str">
            <v>3/2018</v>
          </cell>
          <cell r="C83" t="str">
            <v>Transze skumulowane - na podstawie prognozy KPFR wypłat do MŚP</v>
          </cell>
          <cell r="W83">
            <v>10625000</v>
          </cell>
          <cell r="AI83">
            <v>42500000</v>
          </cell>
        </row>
        <row r="84">
          <cell r="A84" t="str">
            <v>3/2018</v>
          </cell>
          <cell r="C84" t="str">
            <v>Transze skumulowane - na podstawie rzeczywistych wypłat do MŚP</v>
          </cell>
          <cell r="W84">
            <v>31875000</v>
          </cell>
          <cell r="AI84">
            <v>42500000</v>
          </cell>
        </row>
        <row r="85">
          <cell r="A85" t="str">
            <v>3/2018</v>
          </cell>
          <cell r="C85" t="str">
            <v>Saldo środków u PF Średnia</v>
          </cell>
          <cell r="W85">
            <v>31558779.761904761</v>
          </cell>
          <cell r="AI85">
            <v>39274553.571428575</v>
          </cell>
        </row>
        <row r="86">
          <cell r="A86" t="str">
            <v>3/2018</v>
          </cell>
          <cell r="C86" t="str">
            <v>Saldo środków u PF prognoza PF</v>
          </cell>
          <cell r="W86">
            <v>31633818.130714286</v>
          </cell>
          <cell r="AI86">
            <v>39281411.83809524</v>
          </cell>
        </row>
        <row r="87">
          <cell r="A87" t="str">
            <v>3/2018</v>
          </cell>
          <cell r="C87" t="str">
            <v>Saldo środków u PF prognoza KPFR</v>
          </cell>
          <cell r="W87">
            <v>10625000</v>
          </cell>
          <cell r="AI87">
            <v>42500000</v>
          </cell>
        </row>
        <row r="88">
          <cell r="A88" t="str">
            <v>3/2018</v>
          </cell>
          <cell r="C88" t="str">
            <v>Saldo środków u PF Realizacja</v>
          </cell>
          <cell r="W88">
            <v>31419591.59</v>
          </cell>
          <cell r="AI88">
            <v>37066307.519999996</v>
          </cell>
        </row>
        <row r="89">
          <cell r="A89" t="str">
            <v>3/2018</v>
          </cell>
          <cell r="C89" t="str">
            <v>Wypłacone wynagrodzenie PF - na podstawie średnich wypłat i spłat do MŚP</v>
          </cell>
          <cell r="W89">
            <v>74055.823147371586</v>
          </cell>
          <cell r="AI89">
            <v>292235.24588678696</v>
          </cell>
        </row>
        <row r="90">
          <cell r="A90" t="str">
            <v>3/2018</v>
          </cell>
          <cell r="C90" t="str">
            <v>Wypłacone wynagrodzenie PF - na podsatwie prognozowanych wypłat i spłat do MŚP</v>
          </cell>
          <cell r="W90">
            <v>73833.001178434759</v>
          </cell>
          <cell r="AI90">
            <v>287320.18010556209</v>
          </cell>
        </row>
        <row r="91">
          <cell r="A91" t="str">
            <v>3/2018</v>
          </cell>
          <cell r="C91" t="str">
            <v>Wypłacone wynagrodzenie PF - na podsatwie prognozowanych przez KPFR wypłat i spłat do MŚP</v>
          </cell>
          <cell r="W91">
            <v>30904.680365296808</v>
          </cell>
          <cell r="AI91">
            <v>132238.16480004133</v>
          </cell>
        </row>
        <row r="92">
          <cell r="A92" t="str">
            <v>3/2018</v>
          </cell>
          <cell r="C92" t="str">
            <v>Wypłacone wynagrodzenie PF - na podstawie rzeczywistych wypłat i spłat do MŚP</v>
          </cell>
          <cell r="W92">
            <v>127500</v>
          </cell>
          <cell r="AI92">
            <v>500815.7689935182</v>
          </cell>
        </row>
        <row r="93">
          <cell r="A93" t="str">
            <v>3/2018</v>
          </cell>
          <cell r="C93" t="str">
            <v>Wynagrodzenie.wynikowe.KPFR.Średnie</v>
          </cell>
          <cell r="W93">
            <v>66290.158186562301</v>
          </cell>
          <cell r="AI93">
            <v>246442.12736464449</v>
          </cell>
        </row>
        <row r="94">
          <cell r="A94" t="str">
            <v>3/2018</v>
          </cell>
          <cell r="C94" t="str">
            <v>Wynagrodzenie.wynikowe.KPFR.prognoza PF</v>
          </cell>
          <cell r="W94">
            <v>66350.568502739727</v>
          </cell>
          <cell r="AI94">
            <v>246737.91482551856</v>
          </cell>
        </row>
        <row r="95">
          <cell r="A95" t="str">
            <v>3/2018</v>
          </cell>
          <cell r="C95" t="str">
            <v>Wynagrodzenie.wynikowe.KPFR.prognoza KPFR</v>
          </cell>
          <cell r="W95">
            <v>39734.589041095889</v>
          </cell>
          <cell r="AI95">
            <v>133030.82191780821</v>
          </cell>
        </row>
        <row r="96">
          <cell r="A96" t="str">
            <v>3/2018</v>
          </cell>
          <cell r="C96" t="str">
            <v>Wynagrodzenie.wynikowe.KPFR.Realizacja</v>
          </cell>
          <cell r="W96">
            <v>50908.04</v>
          </cell>
          <cell r="AI96">
            <v>229646.54000000004</v>
          </cell>
        </row>
        <row r="97">
          <cell r="A97" t="str">
            <v>3/2018</v>
          </cell>
          <cell r="C97" t="str">
            <v>Odsetki kapitałowe - na podstawie średniej</v>
          </cell>
          <cell r="W97">
            <v>106250</v>
          </cell>
          <cell r="AI97">
            <v>199218.75000000003</v>
          </cell>
        </row>
        <row r="98">
          <cell r="A98" t="str">
            <v>3/2018</v>
          </cell>
          <cell r="C98" t="str">
            <v>Odsetki kapitałowe - na podstawie prognozy</v>
          </cell>
          <cell r="W98">
            <v>109486.98712499997</v>
          </cell>
          <cell r="AI98">
            <v>269194.58872499992</v>
          </cell>
        </row>
        <row r="99">
          <cell r="A99" t="str">
            <v>3/2018</v>
          </cell>
          <cell r="C99" t="str">
            <v>Odsetki kapitałowe - na podstawie prognozy KPFR</v>
          </cell>
          <cell r="W99">
            <v>159375</v>
          </cell>
          <cell r="AI99">
            <v>248322.30477500003</v>
          </cell>
        </row>
        <row r="100">
          <cell r="A100" t="str">
            <v>3/2018</v>
          </cell>
          <cell r="C100" t="str">
            <v>Odsetki kapitałowe - na podstawie realizacji</v>
          </cell>
          <cell r="W100">
            <v>122098.535100625</v>
          </cell>
          <cell r="AI100">
            <v>192436.18</v>
          </cell>
        </row>
        <row r="101">
          <cell r="A101" t="str">
            <v>5/2018</v>
          </cell>
          <cell r="C101" t="str">
            <v>Pierwsza.transza.Przekazana.do.PF</v>
          </cell>
          <cell r="W101">
            <v>4993750</v>
          </cell>
          <cell r="AI101">
            <v>4993750</v>
          </cell>
        </row>
        <row r="102">
          <cell r="A102" t="str">
            <v>5/2018</v>
          </cell>
          <cell r="C102" t="str">
            <v>Wypłata do MŚP - średnia</v>
          </cell>
          <cell r="W102">
            <v>11564473.684210528</v>
          </cell>
          <cell r="AI102">
            <v>19974999.999999996</v>
          </cell>
        </row>
        <row r="103">
          <cell r="A103" t="str">
            <v>5/2018</v>
          </cell>
          <cell r="C103" t="str">
            <v>Wypłata do MŚP - prognoza PF</v>
          </cell>
          <cell r="W103">
            <v>10350000</v>
          </cell>
          <cell r="AI103">
            <v>25420000</v>
          </cell>
        </row>
        <row r="104">
          <cell r="A104" t="str">
            <v>5/2018</v>
          </cell>
          <cell r="C104" t="str">
            <v>Wypłata do MŚP - prognoza KPFR</v>
          </cell>
          <cell r="W104">
            <v>0</v>
          </cell>
          <cell r="AI104">
            <v>19975000</v>
          </cell>
        </row>
        <row r="105">
          <cell r="A105" t="str">
            <v>5/2018</v>
          </cell>
          <cell r="C105" t="str">
            <v>Wypłata do MŚP - realizacja</v>
          </cell>
          <cell r="W105">
            <v>5073211.4879999999</v>
          </cell>
          <cell r="AI105">
            <v>19975000</v>
          </cell>
        </row>
        <row r="106">
          <cell r="A106" t="str">
            <v>5/2018</v>
          </cell>
          <cell r="C106" t="str">
            <v>Spłata.MŚP.do.PF.Średnia</v>
          </cell>
          <cell r="W106">
            <v>350438.59649122809</v>
          </cell>
          <cell r="AI106">
            <v>2377976.1904761903</v>
          </cell>
        </row>
        <row r="107">
          <cell r="A107" t="str">
            <v>5/2018</v>
          </cell>
          <cell r="C107" t="str">
            <v>Spłata.MŚP.do.PF.prognoza PF</v>
          </cell>
          <cell r="W107">
            <v>175595.23809523811</v>
          </cell>
          <cell r="AI107">
            <v>2400714.2857142854</v>
          </cell>
        </row>
        <row r="108">
          <cell r="A108" t="str">
            <v>5/2018</v>
          </cell>
          <cell r="C108" t="str">
            <v>Spłata.MŚP.do.PF.prognoza KPFR</v>
          </cell>
          <cell r="W108">
            <v>0</v>
          </cell>
          <cell r="AI108">
            <v>429949.70714285714</v>
          </cell>
        </row>
        <row r="109">
          <cell r="A109" t="str">
            <v>5/2018</v>
          </cell>
          <cell r="C109" t="str">
            <v>Spłata.MŚP.do.PF.Realizacja</v>
          </cell>
          <cell r="W109">
            <v>126780.54</v>
          </cell>
          <cell r="AI109">
            <v>1737748.75</v>
          </cell>
        </row>
        <row r="110">
          <cell r="A110" t="str">
            <v>5/2018</v>
          </cell>
          <cell r="C110" t="str">
            <v>Spłata transzy PF do KPFR - średnia</v>
          </cell>
          <cell r="W110">
            <v>125156.64160401003</v>
          </cell>
          <cell r="AI110">
            <v>1702130.3258145365</v>
          </cell>
        </row>
        <row r="111">
          <cell r="A111" t="str">
            <v>5/2018</v>
          </cell>
          <cell r="C111" t="str">
            <v>Spłata transzy PF do KPFR - prognoza PF</v>
          </cell>
          <cell r="W111">
            <v>25000</v>
          </cell>
          <cell r="AI111">
            <v>1536666.6666666665</v>
          </cell>
        </row>
        <row r="112">
          <cell r="A112" t="str">
            <v>5/2018</v>
          </cell>
          <cell r="C112" t="str">
            <v>Spłata transzy PF do KPFR - prognoza KPFR</v>
          </cell>
          <cell r="W112">
            <v>0</v>
          </cell>
          <cell r="AI112">
            <v>0</v>
          </cell>
        </row>
        <row r="113">
          <cell r="A113" t="str">
            <v>5/2018</v>
          </cell>
          <cell r="C113" t="str">
            <v>Spłata transzy PF do KPFR - realizacja</v>
          </cell>
          <cell r="W113">
            <v>27965.87</v>
          </cell>
          <cell r="AI113">
            <v>1215274.8</v>
          </cell>
        </row>
        <row r="114">
          <cell r="A114" t="str">
            <v>5/2018</v>
          </cell>
          <cell r="C114" t="str">
            <v>Transze skumulowane - na podstawie średniej wypłat do MŚP</v>
          </cell>
          <cell r="W114">
            <v>14981250</v>
          </cell>
          <cell r="AI114">
            <v>19975000</v>
          </cell>
        </row>
        <row r="115">
          <cell r="A115" t="str">
            <v>5/2018</v>
          </cell>
          <cell r="C115" t="str">
            <v>Transze skumulowane - na podstawie prognozy wypłat do MŚP</v>
          </cell>
          <cell r="W115">
            <v>14981250</v>
          </cell>
          <cell r="AI115">
            <v>19975000</v>
          </cell>
        </row>
        <row r="116">
          <cell r="A116" t="str">
            <v>5/2018</v>
          </cell>
          <cell r="C116" t="str">
            <v>Transze skumulowane - na podstawie prognozy KPFR wypłat do MŚP</v>
          </cell>
          <cell r="W116">
            <v>4993750</v>
          </cell>
          <cell r="AI116">
            <v>19975000</v>
          </cell>
        </row>
        <row r="117">
          <cell r="A117" t="str">
            <v>5/2018</v>
          </cell>
          <cell r="C117" t="str">
            <v>Transze skumulowane - na podstawie rzeczywistych wypłat do MŚP</v>
          </cell>
          <cell r="W117">
            <v>9987500</v>
          </cell>
          <cell r="AI117">
            <v>19975000</v>
          </cell>
        </row>
        <row r="118">
          <cell r="A118" t="str">
            <v>5/2018</v>
          </cell>
          <cell r="C118" t="str">
            <v>Saldo środków u PF Średnia</v>
          </cell>
          <cell r="W118">
            <v>14856093.35839599</v>
          </cell>
          <cell r="AI118">
            <v>18272869.674185462</v>
          </cell>
        </row>
        <row r="119">
          <cell r="A119" t="str">
            <v>5/2018</v>
          </cell>
          <cell r="C119" t="str">
            <v>Saldo środków u PF prognoza PF</v>
          </cell>
          <cell r="W119">
            <v>14956250</v>
          </cell>
          <cell r="AI119">
            <v>18438333.333333332</v>
          </cell>
        </row>
        <row r="120">
          <cell r="A120" t="str">
            <v>5/2018</v>
          </cell>
          <cell r="C120" t="str">
            <v>Saldo środków u PF prognoza KPFR</v>
          </cell>
          <cell r="W120">
            <v>4993750</v>
          </cell>
          <cell r="AI120">
            <v>19975000</v>
          </cell>
        </row>
        <row r="121">
          <cell r="A121" t="str">
            <v>5/2018</v>
          </cell>
          <cell r="C121" t="str">
            <v>Saldo środków u PF Realizacja</v>
          </cell>
          <cell r="W121">
            <v>9959534.1300000008</v>
          </cell>
          <cell r="AI121">
            <v>18759725.199999999</v>
          </cell>
        </row>
        <row r="122">
          <cell r="A122" t="str">
            <v>5/2018</v>
          </cell>
          <cell r="C122" t="str">
            <v>Wypłacone wynagrodzenie PF - na podstawie średnich wypłat i spłat do MŚP</v>
          </cell>
          <cell r="W122">
            <v>311058.05921052629</v>
          </cell>
          <cell r="AI122">
            <v>760889.80263157876</v>
          </cell>
        </row>
        <row r="123">
          <cell r="A123" t="str">
            <v>5/2018</v>
          </cell>
          <cell r="C123" t="str">
            <v>Wypłacone wynagrodzenie PF - na podsatwie prognozowanych wypłat i spłat do MŚP</v>
          </cell>
          <cell r="W123">
            <v>277856.25</v>
          </cell>
          <cell r="AI123">
            <v>958387.5</v>
          </cell>
        </row>
        <row r="124">
          <cell r="A124" t="str">
            <v>5/2018</v>
          </cell>
          <cell r="C124" t="str">
            <v>Wypłacone wynagrodzenie PF - na podsatwie prognozowanych przez KPFR wypłat i spłat do MŚP</v>
          </cell>
          <cell r="W124">
            <v>0</v>
          </cell>
          <cell r="AI124">
            <v>734081.25</v>
          </cell>
        </row>
        <row r="125">
          <cell r="A125" t="str">
            <v>5/2018</v>
          </cell>
          <cell r="C125" t="str">
            <v>Wypłacone wynagrodzenie PF - na podstawie rzeczywistych wypłat i spłat do MŚP</v>
          </cell>
          <cell r="W125">
            <v>80753.407948499982</v>
          </cell>
          <cell r="AI125">
            <v>753221.82810000004</v>
          </cell>
        </row>
        <row r="126">
          <cell r="A126" t="str">
            <v>5/2018</v>
          </cell>
          <cell r="C126" t="str">
            <v>Wynagrodzenie.wynikowe.KPFR.Średnie</v>
          </cell>
          <cell r="W126">
            <v>31178.062450647165</v>
          </cell>
          <cell r="AI126">
            <v>121876.3374618052</v>
          </cell>
        </row>
        <row r="127">
          <cell r="A127" t="str">
            <v>5/2018</v>
          </cell>
          <cell r="C127" t="str">
            <v>Wynagrodzenie.wynikowe.KPFR.prognoza PF</v>
          </cell>
          <cell r="W127">
            <v>24968.75</v>
          </cell>
          <cell r="AI127">
            <v>116589.19683626878</v>
          </cell>
        </row>
        <row r="128">
          <cell r="A128" t="str">
            <v>5/2018</v>
          </cell>
          <cell r="C128" t="str">
            <v>Wynagrodzenie.wynikowe.KPFR.prognoza KPFR</v>
          </cell>
          <cell r="W128">
            <v>18675.256849315068</v>
          </cell>
          <cell r="AI128">
            <v>62524.486301369863</v>
          </cell>
        </row>
        <row r="129">
          <cell r="A129" t="str">
            <v>5/2018</v>
          </cell>
          <cell r="C129" t="str">
            <v>Wynagrodzenie.wynikowe.KPFR.Realizacja</v>
          </cell>
          <cell r="W129">
            <v>14706.570000000002</v>
          </cell>
          <cell r="AI129">
            <v>75703.360000000001</v>
          </cell>
        </row>
        <row r="130">
          <cell r="A130" t="str">
            <v>5/2018</v>
          </cell>
          <cell r="C130" t="str">
            <v>Odsetki kapitałowe - na podstawie średniej</v>
          </cell>
          <cell r="W130">
            <v>44352.384868421046</v>
          </cell>
          <cell r="AI130">
            <v>68664.062499999985</v>
          </cell>
        </row>
        <row r="131">
          <cell r="A131" t="str">
            <v>5/2018</v>
          </cell>
          <cell r="C131" t="str">
            <v>Odsetki kapitałowe - na podstawie prognozy</v>
          </cell>
          <cell r="W131">
            <v>43679.6875</v>
          </cell>
          <cell r="AI131">
            <v>57770.3125</v>
          </cell>
        </row>
        <row r="132">
          <cell r="A132" t="str">
            <v>5/2018</v>
          </cell>
          <cell r="C132" t="str">
            <v>Odsetki kapitałowe - na podstawie prognozy KPFR</v>
          </cell>
          <cell r="W132">
            <v>68664.0625</v>
          </cell>
          <cell r="AI132">
            <v>106117.1875</v>
          </cell>
        </row>
        <row r="133">
          <cell r="A133" t="str">
            <v>5/2018</v>
          </cell>
          <cell r="C133" t="str">
            <v>Odsetki kapitałowe - na podstawie realizacji</v>
          </cell>
          <cell r="W133">
            <v>53322.817349999998</v>
          </cell>
          <cell r="AI133">
            <v>89747.97</v>
          </cell>
        </row>
        <row r="134">
          <cell r="A134" t="str">
            <v>6/2018</v>
          </cell>
          <cell r="C134" t="str">
            <v>Pierwsza.transza.Przekazana.do.PF</v>
          </cell>
          <cell r="W134">
            <v>12495000</v>
          </cell>
          <cell r="AI134">
            <v>12495000</v>
          </cell>
        </row>
        <row r="135">
          <cell r="A135" t="str">
            <v>6/2018</v>
          </cell>
          <cell r="C135" t="str">
            <v>Wypłata do MŚP - średnia</v>
          </cell>
          <cell r="W135">
            <v>8330000</v>
          </cell>
          <cell r="AI135">
            <v>33320000</v>
          </cell>
        </row>
        <row r="136">
          <cell r="A136" t="str">
            <v>6/2018</v>
          </cell>
          <cell r="C136" t="str">
            <v>Wypłata do MŚP - prognoza PF</v>
          </cell>
          <cell r="W136">
            <v>1190000</v>
          </cell>
          <cell r="AI136">
            <v>34381150</v>
          </cell>
        </row>
        <row r="137">
          <cell r="A137" t="str">
            <v>6/2018</v>
          </cell>
          <cell r="C137" t="str">
            <v>Wypłata do MŚP - prognoza KPFR</v>
          </cell>
          <cell r="W137">
            <v>0</v>
          </cell>
          <cell r="AI137">
            <v>31044918.712500002</v>
          </cell>
        </row>
        <row r="138">
          <cell r="A138" t="str">
            <v>6/2018</v>
          </cell>
          <cell r="C138" t="str">
            <v>Wypłata do MŚP - realizacja</v>
          </cell>
          <cell r="W138">
            <v>0</v>
          </cell>
          <cell r="AI138">
            <v>28307280.530000005</v>
          </cell>
        </row>
        <row r="139">
          <cell r="A139" t="str">
            <v>6/2018</v>
          </cell>
          <cell r="C139" t="str">
            <v>Spłata.MŚP.do.PF.Średnia</v>
          </cell>
          <cell r="W139">
            <v>0</v>
          </cell>
          <cell r="AI139">
            <v>1933750</v>
          </cell>
        </row>
        <row r="140">
          <cell r="A140" t="str">
            <v>6/2018</v>
          </cell>
          <cell r="C140" t="str">
            <v>Spłata.MŚP.do.PF.prognoza PF</v>
          </cell>
          <cell r="W140">
            <v>0</v>
          </cell>
          <cell r="AI140">
            <v>1299797.6190476189</v>
          </cell>
        </row>
        <row r="141">
          <cell r="A141" t="str">
            <v>6/2018</v>
          </cell>
          <cell r="C141" t="str">
            <v>Spłata.MŚP.do.PF.prognoza KPFR</v>
          </cell>
          <cell r="W141">
            <v>0</v>
          </cell>
          <cell r="AI141">
            <v>449342.05848214286</v>
          </cell>
        </row>
        <row r="142">
          <cell r="A142" t="str">
            <v>6/2018</v>
          </cell>
          <cell r="C142" t="str">
            <v>Spłata.MŚP.do.PF.Realizacja</v>
          </cell>
          <cell r="W142">
            <v>0</v>
          </cell>
          <cell r="AI142">
            <v>1243288.93</v>
          </cell>
        </row>
        <row r="143">
          <cell r="A143" t="str">
            <v>6/2018</v>
          </cell>
          <cell r="C143" t="str">
            <v>Spłata transzy PF do KPFR - średnia</v>
          </cell>
          <cell r="W143">
            <v>0</v>
          </cell>
          <cell r="AI143">
            <v>1115625</v>
          </cell>
        </row>
        <row r="144">
          <cell r="A144" t="str">
            <v>6/2018</v>
          </cell>
          <cell r="C144" t="str">
            <v>Spłata transzy PF do KPFR - prognoza PF</v>
          </cell>
          <cell r="W144">
            <v>0</v>
          </cell>
          <cell r="AI144">
            <v>535833.92857142852</v>
          </cell>
        </row>
        <row r="145">
          <cell r="A145" t="str">
            <v>6/2018</v>
          </cell>
          <cell r="C145" t="str">
            <v>Spłata transzy PF do KPFR - prognoza KPFR</v>
          </cell>
          <cell r="W145">
            <v>0</v>
          </cell>
          <cell r="AI145">
            <v>0</v>
          </cell>
        </row>
        <row r="146">
          <cell r="A146" t="str">
            <v>6/2018</v>
          </cell>
          <cell r="C146" t="str">
            <v>Spłata transzy PF do KPFR - realizacja</v>
          </cell>
          <cell r="W146">
            <v>0</v>
          </cell>
          <cell r="AI146">
            <v>702516.47</v>
          </cell>
        </row>
        <row r="147">
          <cell r="A147" t="str">
            <v>6/2018</v>
          </cell>
          <cell r="C147" t="str">
            <v>Transze skumulowane - na podstawie średniej wypłat do MŚP</v>
          </cell>
          <cell r="W147">
            <v>12495000</v>
          </cell>
          <cell r="AI147">
            <v>37485000</v>
          </cell>
        </row>
        <row r="148">
          <cell r="A148" t="str">
            <v>6/2018</v>
          </cell>
          <cell r="C148" t="str">
            <v>Transze skumulowane - na podstawie prognozy wypłat do MŚP</v>
          </cell>
          <cell r="W148">
            <v>12495000</v>
          </cell>
          <cell r="AI148">
            <v>49980000</v>
          </cell>
        </row>
        <row r="149">
          <cell r="A149" t="str">
            <v>6/2018</v>
          </cell>
          <cell r="C149" t="str">
            <v>Transze skumulowane - na podstawie prognozy KPFR wypłat do MŚP</v>
          </cell>
          <cell r="W149">
            <v>12495000</v>
          </cell>
          <cell r="AI149">
            <v>37485000</v>
          </cell>
        </row>
        <row r="150">
          <cell r="A150" t="str">
            <v>6/2018</v>
          </cell>
          <cell r="C150" t="str">
            <v>Transze skumulowane - na podstawie rzeczywistych wypłat do MŚP</v>
          </cell>
          <cell r="W150">
            <v>12495000</v>
          </cell>
          <cell r="AI150">
            <v>37485000</v>
          </cell>
        </row>
        <row r="151">
          <cell r="A151" t="str">
            <v>6/2018</v>
          </cell>
          <cell r="C151" t="str">
            <v>Saldo środków u PF Średnia</v>
          </cell>
          <cell r="W151">
            <v>12495000</v>
          </cell>
          <cell r="AI151">
            <v>36369375</v>
          </cell>
        </row>
        <row r="152">
          <cell r="A152" t="str">
            <v>6/2018</v>
          </cell>
          <cell r="C152" t="str">
            <v>Saldo środków u PF prognoza PF</v>
          </cell>
          <cell r="W152">
            <v>12495000</v>
          </cell>
          <cell r="AI152">
            <v>49444166.071428575</v>
          </cell>
        </row>
        <row r="153">
          <cell r="A153" t="str">
            <v>6/2018</v>
          </cell>
          <cell r="C153" t="str">
            <v>Saldo środków u PF prognoza KPFR</v>
          </cell>
          <cell r="W153">
            <v>12495000</v>
          </cell>
          <cell r="AI153">
            <v>37485000</v>
          </cell>
        </row>
        <row r="154">
          <cell r="A154" t="str">
            <v>6/2018</v>
          </cell>
          <cell r="C154" t="str">
            <v>Saldo środków u PF Realizacja</v>
          </cell>
          <cell r="W154">
            <v>12495000</v>
          </cell>
          <cell r="AI154">
            <v>36782483.530000001</v>
          </cell>
        </row>
        <row r="155">
          <cell r="A155" t="str">
            <v>6/2018</v>
          </cell>
          <cell r="C155" t="str">
            <v>Wypłacone wynagrodzenie PF - na podstawie średnich wypłat i spłat do MŚP</v>
          </cell>
          <cell r="W155">
            <v>13735.262557077627</v>
          </cell>
          <cell r="AI155">
            <v>159564.05060882802</v>
          </cell>
        </row>
        <row r="156">
          <cell r="A156" t="str">
            <v>6/2018</v>
          </cell>
          <cell r="C156" t="str">
            <v>Wypłacone wynagrodzenie PF - na podsatwie prognozowanych wypłat i spłat do MŚP</v>
          </cell>
          <cell r="W156">
            <v>12247.762557077627</v>
          </cell>
          <cell r="AI156">
            <v>136523.84072300914</v>
          </cell>
        </row>
        <row r="157">
          <cell r="A157" t="str">
            <v>6/2018</v>
          </cell>
          <cell r="C157" t="str">
            <v>Wypłacone wynagrodzenie PF - na podsatwie prognozowanych przez KPFR wypłat i spłat do MŚP</v>
          </cell>
          <cell r="W157">
            <v>12247.762557077627</v>
          </cell>
          <cell r="AI157">
            <v>89465.680262964772</v>
          </cell>
        </row>
        <row r="158">
          <cell r="A158" t="str">
            <v>6/2018</v>
          </cell>
          <cell r="C158" t="str">
            <v>Wypłacone wynagrodzenie PF - na podstawie rzeczywistych wypłat i spłat do MŚP</v>
          </cell>
          <cell r="W158">
            <v>50000</v>
          </cell>
          <cell r="AI158">
            <v>139894.28385868017</v>
          </cell>
        </row>
        <row r="159">
          <cell r="A159" t="str">
            <v>6/2018</v>
          </cell>
          <cell r="C159" t="str">
            <v>Wynagrodzenie.wynikowe.KPFR.Średnie</v>
          </cell>
          <cell r="W159">
            <v>15747.123287671233</v>
          </cell>
          <cell r="AI159">
            <v>139855.56506849316</v>
          </cell>
        </row>
        <row r="160">
          <cell r="A160" t="str">
            <v>6/2018</v>
          </cell>
          <cell r="C160" t="str">
            <v>Wynagrodzenie.wynikowe.KPFR.prognoza PF</v>
          </cell>
          <cell r="W160">
            <v>15747.123287671233</v>
          </cell>
          <cell r="AI160">
            <v>125141.84605348989</v>
          </cell>
        </row>
        <row r="161">
          <cell r="A161" t="str">
            <v>6/2018</v>
          </cell>
          <cell r="C161" t="str">
            <v>Wynagrodzenie.wynikowe.KPFR.prognoza KPFR</v>
          </cell>
          <cell r="W161">
            <v>15747.123287671233</v>
          </cell>
          <cell r="AI161">
            <v>93969.246575342462</v>
          </cell>
        </row>
        <row r="162">
          <cell r="A162" t="str">
            <v>6/2018</v>
          </cell>
          <cell r="C162" t="str">
            <v>Wynagrodzenie.wynikowe.KPFR.Realizacja</v>
          </cell>
          <cell r="W162">
            <v>3252.12</v>
          </cell>
          <cell r="AI162">
            <v>82933.960000000006</v>
          </cell>
        </row>
        <row r="163">
          <cell r="A163" t="str">
            <v>6/2018</v>
          </cell>
          <cell r="C163" t="str">
            <v>Odsetki kapitałowe - na podstawie średniej</v>
          </cell>
          <cell r="W163">
            <v>36443.75</v>
          </cell>
          <cell r="AI163">
            <v>161393.75</v>
          </cell>
        </row>
        <row r="164">
          <cell r="A164" t="str">
            <v>6/2018</v>
          </cell>
          <cell r="C164" t="str">
            <v>Odsetki kapitałowe - na podstawie prognozy</v>
          </cell>
          <cell r="W164">
            <v>60987.5</v>
          </cell>
          <cell r="AI164">
            <v>188421.75</v>
          </cell>
        </row>
        <row r="165">
          <cell r="A165" t="str">
            <v>6/2018</v>
          </cell>
          <cell r="C165" t="str">
            <v>Odsetki kapitałowe - na podstawie prognozy KPFR</v>
          </cell>
          <cell r="W165">
            <v>62475</v>
          </cell>
          <cell r="AI165">
            <v>199013.153203125</v>
          </cell>
        </row>
        <row r="166">
          <cell r="A166" t="str">
            <v>6/2018</v>
          </cell>
          <cell r="C166" t="str">
            <v>Odsetki kapitałowe - na podstawie realizacji</v>
          </cell>
          <cell r="W166">
            <v>62475</v>
          </cell>
          <cell r="AI166">
            <v>132477.75</v>
          </cell>
        </row>
        <row r="167">
          <cell r="A167" t="str">
            <v>7/2018</v>
          </cell>
          <cell r="C167" t="str">
            <v>Pierwsza.transza.Przekazana.do.PF</v>
          </cell>
          <cell r="W167">
            <v>1593750</v>
          </cell>
          <cell r="AI167">
            <v>1593750</v>
          </cell>
        </row>
        <row r="168">
          <cell r="A168" t="str">
            <v>7/2018</v>
          </cell>
          <cell r="C168" t="str">
            <v>Wypłata do MŚP - średnia</v>
          </cell>
          <cell r="W168">
            <v>796875</v>
          </cell>
          <cell r="AI168">
            <v>3984375</v>
          </cell>
        </row>
        <row r="169">
          <cell r="A169" t="str">
            <v>7/2018</v>
          </cell>
          <cell r="C169" t="str">
            <v>Wypłata do MŚP - prognoza PF</v>
          </cell>
          <cell r="W169">
            <v>277173.91304347827</v>
          </cell>
          <cell r="AI169">
            <v>2353722.8260869565</v>
          </cell>
        </row>
        <row r="170">
          <cell r="A170" t="str">
            <v>7/2018</v>
          </cell>
          <cell r="C170" t="str">
            <v>Wypłata do MŚP - prognoza KPFR</v>
          </cell>
          <cell r="W170">
            <v>0</v>
          </cell>
          <cell r="AI170">
            <v>347197.64260068885</v>
          </cell>
        </row>
        <row r="171">
          <cell r="A171" t="str">
            <v>7/2018</v>
          </cell>
          <cell r="C171" t="str">
            <v>Wypłata do MŚP - realizacja</v>
          </cell>
          <cell r="W171">
            <v>39592</v>
          </cell>
          <cell r="AI171">
            <v>285854.43936065095</v>
          </cell>
        </row>
        <row r="172">
          <cell r="A172" t="str">
            <v>7/2018</v>
          </cell>
          <cell r="C172" t="str">
            <v>Spłata.MŚP.do.PF.Średnia</v>
          </cell>
          <cell r="W172">
            <v>0</v>
          </cell>
          <cell r="AI172">
            <v>208705.35714285713</v>
          </cell>
        </row>
        <row r="173">
          <cell r="A173" t="str">
            <v>7/2018</v>
          </cell>
          <cell r="C173" t="str">
            <v>Spłata.MŚP.do.PF.prognoza PF</v>
          </cell>
          <cell r="W173">
            <v>0</v>
          </cell>
          <cell r="AI173">
            <v>132664.66097308489</v>
          </cell>
        </row>
        <row r="174">
          <cell r="A174" t="str">
            <v>7/2018</v>
          </cell>
          <cell r="C174" t="str">
            <v>Spłata.MŚP.do.PF.prognoza KPFR</v>
          </cell>
          <cell r="W174">
            <v>0</v>
          </cell>
          <cell r="AI174">
            <v>6742.8010143021147</v>
          </cell>
        </row>
        <row r="175">
          <cell r="A175" t="str">
            <v>7/2018</v>
          </cell>
          <cell r="C175" t="str">
            <v>Spłata.MŚP.do.PF.Realizacja</v>
          </cell>
          <cell r="W175">
            <v>0</v>
          </cell>
          <cell r="AI175">
            <v>2132.52</v>
          </cell>
        </row>
        <row r="176">
          <cell r="A176" t="str">
            <v>7/2018</v>
          </cell>
          <cell r="C176" t="str">
            <v>Spłata transzy PF do KPFR - średnia</v>
          </cell>
          <cell r="W176">
            <v>0</v>
          </cell>
          <cell r="AI176">
            <v>113839.28571428571</v>
          </cell>
        </row>
        <row r="177">
          <cell r="A177" t="str">
            <v>7/2018</v>
          </cell>
          <cell r="C177" t="str">
            <v>Spłata transzy PF do KPFR - prognoza PF</v>
          </cell>
          <cell r="W177">
            <v>0</v>
          </cell>
          <cell r="AI177">
            <v>62025.750517598339</v>
          </cell>
        </row>
        <row r="178">
          <cell r="A178" t="str">
            <v>7/2018</v>
          </cell>
          <cell r="C178" t="str">
            <v>Spłata transzy PF do KPFR - prognoza KPFR</v>
          </cell>
          <cell r="W178">
            <v>0</v>
          </cell>
          <cell r="AI178">
            <v>0</v>
          </cell>
        </row>
        <row r="179">
          <cell r="A179" t="str">
            <v>7/2018</v>
          </cell>
          <cell r="C179" t="str">
            <v>Spłata transzy PF do KPFR - realizacja</v>
          </cell>
          <cell r="W179">
            <v>0</v>
          </cell>
          <cell r="AI179">
            <v>2340.2249999999999</v>
          </cell>
        </row>
        <row r="180">
          <cell r="A180" t="str">
            <v>7/2018</v>
          </cell>
          <cell r="C180" t="str">
            <v>Transze skumulowane - na podstawie średniej wypłat do MŚP</v>
          </cell>
          <cell r="W180">
            <v>1593750</v>
          </cell>
          <cell r="AI180">
            <v>4781250</v>
          </cell>
        </row>
        <row r="181">
          <cell r="A181" t="str">
            <v>7/2018</v>
          </cell>
          <cell r="C181" t="str">
            <v>Transze skumulowane - na podstawie prognozy wypłat do MŚP</v>
          </cell>
          <cell r="W181">
            <v>1593750</v>
          </cell>
          <cell r="AI181">
            <v>3187500</v>
          </cell>
        </row>
        <row r="182">
          <cell r="A182" t="str">
            <v>7/2018</v>
          </cell>
          <cell r="C182" t="str">
            <v>Transze skumulowane - na podstawie prognozy KPFR wypłat do MŚP</v>
          </cell>
          <cell r="W182">
            <v>1593750</v>
          </cell>
          <cell r="AI182">
            <v>1593750</v>
          </cell>
        </row>
        <row r="183">
          <cell r="A183" t="str">
            <v>7/2018</v>
          </cell>
          <cell r="C183" t="str">
            <v>Transze skumulowane - na podstawie rzeczywistych wypłat do MŚP</v>
          </cell>
          <cell r="W183">
            <v>1593750</v>
          </cell>
          <cell r="AI183">
            <v>1593750</v>
          </cell>
        </row>
        <row r="184">
          <cell r="A184" t="str">
            <v>7/2018</v>
          </cell>
          <cell r="C184" t="str">
            <v>Saldo środków u PF Średnia</v>
          </cell>
          <cell r="W184">
            <v>1593750</v>
          </cell>
          <cell r="AI184">
            <v>4667410.7142857146</v>
          </cell>
        </row>
        <row r="185">
          <cell r="A185" t="str">
            <v>7/2018</v>
          </cell>
          <cell r="C185" t="str">
            <v>Saldo środków u PF prognoza PF</v>
          </cell>
          <cell r="W185">
            <v>1593750</v>
          </cell>
          <cell r="AI185">
            <v>3125474.2494824016</v>
          </cell>
        </row>
        <row r="186">
          <cell r="A186" t="str">
            <v>7/2018</v>
          </cell>
          <cell r="C186" t="str">
            <v>Saldo środków u PF prognoza KPFR</v>
          </cell>
          <cell r="W186">
            <v>1593750</v>
          </cell>
          <cell r="AI186">
            <v>1593750</v>
          </cell>
        </row>
        <row r="187">
          <cell r="A187" t="str">
            <v>7/2018</v>
          </cell>
          <cell r="C187" t="str">
            <v>Saldo środków u PF Realizacja</v>
          </cell>
          <cell r="W187">
            <v>1593750</v>
          </cell>
          <cell r="AI187">
            <v>1591409.7749999999</v>
          </cell>
        </row>
        <row r="188">
          <cell r="A188" t="str">
            <v>7/2018</v>
          </cell>
          <cell r="C188" t="str">
            <v>Wypłacone wynagrodzenie PF - na podstawie średnich wypłat i spłat do MŚP</v>
          </cell>
          <cell r="W188">
            <v>0</v>
          </cell>
          <cell r="AI188">
            <v>161848.15848214287</v>
          </cell>
        </row>
        <row r="189">
          <cell r="A189" t="str">
            <v>7/2018</v>
          </cell>
          <cell r="C189" t="str">
            <v>Wypłacone wynagrodzenie PF - na podsatwie prognozowanych wypłat i spłat do MŚP</v>
          </cell>
          <cell r="W189">
            <v>0</v>
          </cell>
          <cell r="AI189">
            <v>108627.0739680383</v>
          </cell>
        </row>
        <row r="190">
          <cell r="A190" t="str">
            <v>7/2018</v>
          </cell>
          <cell r="C190" t="str">
            <v>Wypłacone wynagrodzenie PF - na podsatwie prognozowanych przez KPFR wypłat i spłat do MŚP</v>
          </cell>
          <cell r="W190">
            <v>0</v>
          </cell>
          <cell r="AI190">
            <v>17021.364428498771</v>
          </cell>
        </row>
        <row r="191">
          <cell r="A191" t="str">
            <v>7/2018</v>
          </cell>
          <cell r="C191" t="str">
            <v>Wypłacone wynagrodzenie PF - na podstawie rzeczywistych wypłat i spłat do MŚP</v>
          </cell>
          <cell r="W191">
            <v>0</v>
          </cell>
          <cell r="AI191">
            <v>48433.797882797073</v>
          </cell>
        </row>
        <row r="192">
          <cell r="A192" t="str">
            <v>7/2018</v>
          </cell>
          <cell r="C192" t="str">
            <v>Wynagrodzenie.wynikowe.KPFR.Średnie</v>
          </cell>
          <cell r="W192">
            <v>0</v>
          </cell>
          <cell r="AI192">
            <v>15865.895609099804</v>
          </cell>
        </row>
        <row r="193">
          <cell r="A193" t="str">
            <v>7/2018</v>
          </cell>
          <cell r="C193" t="str">
            <v>Wynagrodzenie.wynikowe.KPFR.prognoza PF</v>
          </cell>
          <cell r="W193">
            <v>0</v>
          </cell>
          <cell r="AI193">
            <v>11940.622961513371</v>
          </cell>
        </row>
        <row r="194">
          <cell r="A194" t="str">
            <v>7/2018</v>
          </cell>
          <cell r="C194" t="str">
            <v>Wynagrodzenie.wynikowe.KPFR.prognoza KPFR</v>
          </cell>
          <cell r="W194">
            <v>0</v>
          </cell>
          <cell r="AI194">
            <v>7968.75</v>
          </cell>
        </row>
        <row r="195">
          <cell r="A195" t="str">
            <v>7/2018</v>
          </cell>
          <cell r="C195" t="str">
            <v>Wynagrodzenie.wynikowe.KPFR.Realizacja</v>
          </cell>
          <cell r="W195">
            <v>0</v>
          </cell>
          <cell r="AI195">
            <v>7641.27</v>
          </cell>
        </row>
        <row r="196">
          <cell r="A196" t="str">
            <v>7/2018</v>
          </cell>
          <cell r="C196" t="str">
            <v>Odsetki kapitałowe - na podstawie średniej</v>
          </cell>
          <cell r="W196">
            <v>5976.5625</v>
          </cell>
          <cell r="AI196">
            <v>59765.625</v>
          </cell>
        </row>
        <row r="197">
          <cell r="A197" t="str">
            <v>7/2018</v>
          </cell>
          <cell r="C197" t="str">
            <v>Odsetki kapitałowe - na podstawie prognozy</v>
          </cell>
          <cell r="W197">
            <v>5976.5625</v>
          </cell>
          <cell r="AI197">
            <v>45820.3125</v>
          </cell>
        </row>
        <row r="198">
          <cell r="A198" t="str">
            <v>7/2018</v>
          </cell>
          <cell r="C198" t="str">
            <v>Odsetki kapitałowe - na podstawie prognozy KPFR</v>
          </cell>
          <cell r="W198">
            <v>5976.5625</v>
          </cell>
          <cell r="AI198">
            <v>29882.8125</v>
          </cell>
        </row>
        <row r="199">
          <cell r="A199" t="str">
            <v>7/2018</v>
          </cell>
          <cell r="C199" t="str">
            <v>Odsetki kapitałowe - na podstawie realizacji</v>
          </cell>
          <cell r="W199">
            <v>5976.5625</v>
          </cell>
          <cell r="AI199">
            <v>14952.42</v>
          </cell>
        </row>
        <row r="200">
          <cell r="A200" t="str">
            <v>8/2019</v>
          </cell>
          <cell r="C200" t="str">
            <v>Pierwsza.transza.Przekazana.do.PF</v>
          </cell>
          <cell r="W200">
            <v>0</v>
          </cell>
          <cell r="AI200">
            <v>17510000</v>
          </cell>
        </row>
        <row r="201">
          <cell r="A201" t="str">
            <v>8/2019</v>
          </cell>
          <cell r="C201" t="str">
            <v>Wypłata do MŚP - średnia</v>
          </cell>
          <cell r="W201">
            <v>0</v>
          </cell>
          <cell r="AI201">
            <v>8755000</v>
          </cell>
        </row>
        <row r="202">
          <cell r="A202" t="str">
            <v>8/2019</v>
          </cell>
          <cell r="C202" t="str">
            <v>Wypłata do MŚP - prognoza PF</v>
          </cell>
          <cell r="W202">
            <v>0</v>
          </cell>
          <cell r="AI202">
            <v>2000000</v>
          </cell>
        </row>
        <row r="203">
          <cell r="A203" t="str">
            <v>8/2019</v>
          </cell>
          <cell r="C203" t="str">
            <v>Wypłata do MŚP - prognoza KPFR</v>
          </cell>
          <cell r="W203">
            <v>0</v>
          </cell>
          <cell r="AI203">
            <v>1400800</v>
          </cell>
        </row>
        <row r="204">
          <cell r="A204" t="str">
            <v>8/2019</v>
          </cell>
          <cell r="C204" t="str">
            <v>Wypłata do MŚP - realizacja</v>
          </cell>
          <cell r="W204">
            <v>0</v>
          </cell>
          <cell r="AI204">
            <v>0</v>
          </cell>
        </row>
        <row r="205">
          <cell r="A205" t="str">
            <v>8/2019</v>
          </cell>
          <cell r="C205" t="str">
            <v>Spłata.MŚP.do.PF.Średnia</v>
          </cell>
          <cell r="W205">
            <v>0</v>
          </cell>
          <cell r="AI205">
            <v>0</v>
          </cell>
        </row>
        <row r="206">
          <cell r="A206" t="str">
            <v>8/2019</v>
          </cell>
          <cell r="C206" t="str">
            <v>Spłata.MŚP.do.PF.prognoza PF</v>
          </cell>
          <cell r="W206">
            <v>0</v>
          </cell>
          <cell r="AI206">
            <v>0</v>
          </cell>
        </row>
        <row r="207">
          <cell r="A207" t="str">
            <v>8/2019</v>
          </cell>
          <cell r="C207" t="str">
            <v>Spłata.MŚP.do.PF.prognoza KPFR</v>
          </cell>
          <cell r="W207">
            <v>0</v>
          </cell>
          <cell r="AI207">
            <v>0</v>
          </cell>
        </row>
        <row r="208">
          <cell r="A208" t="str">
            <v>8/2019</v>
          </cell>
          <cell r="C208" t="str">
            <v>Spłata.MŚP.do.PF.Realizacja</v>
          </cell>
          <cell r="W208">
            <v>0</v>
          </cell>
          <cell r="AI208">
            <v>0</v>
          </cell>
        </row>
        <row r="209">
          <cell r="A209" t="str">
            <v>8/2019</v>
          </cell>
          <cell r="C209" t="str">
            <v>Spłata transzy PF do KPFR - średnia</v>
          </cell>
          <cell r="W209">
            <v>0</v>
          </cell>
          <cell r="AI209">
            <v>0</v>
          </cell>
        </row>
        <row r="210">
          <cell r="A210" t="str">
            <v>8/2019</v>
          </cell>
          <cell r="C210" t="str">
            <v>Spłata transzy PF do KPFR - prognoza PF</v>
          </cell>
          <cell r="W210">
            <v>0</v>
          </cell>
          <cell r="AI210">
            <v>0</v>
          </cell>
        </row>
        <row r="211">
          <cell r="A211" t="str">
            <v>8/2019</v>
          </cell>
          <cell r="C211" t="str">
            <v>Spłata transzy PF do KPFR - prognoza KPFR</v>
          </cell>
          <cell r="W211">
            <v>0</v>
          </cell>
          <cell r="AI211">
            <v>0</v>
          </cell>
        </row>
        <row r="212">
          <cell r="A212" t="str">
            <v>8/2019</v>
          </cell>
          <cell r="C212" t="str">
            <v>Spłata transzy PF do KPFR - realizacja</v>
          </cell>
          <cell r="W212">
            <v>0</v>
          </cell>
          <cell r="AI212">
            <v>0</v>
          </cell>
        </row>
        <row r="213">
          <cell r="A213" t="str">
            <v>8/2019</v>
          </cell>
          <cell r="C213" t="str">
            <v>Transze skumulowane - na podstawie średniej wypłat do MŚP</v>
          </cell>
          <cell r="W213">
            <v>0</v>
          </cell>
          <cell r="AI213">
            <v>17510000</v>
          </cell>
        </row>
        <row r="214">
          <cell r="A214" t="str">
            <v>8/2019</v>
          </cell>
          <cell r="C214" t="str">
            <v>Transze skumulowane - na podstawie prognozy wypłat do MŚP</v>
          </cell>
          <cell r="W214">
            <v>0</v>
          </cell>
          <cell r="AI214">
            <v>17510000</v>
          </cell>
        </row>
        <row r="215">
          <cell r="A215" t="str">
            <v>8/2019</v>
          </cell>
          <cell r="C215" t="str">
            <v>Transze skumulowane - na podstawie prognozy KPFR wypłat do MŚP</v>
          </cell>
          <cell r="W215">
            <v>0</v>
          </cell>
          <cell r="AI215">
            <v>17510000</v>
          </cell>
        </row>
        <row r="216">
          <cell r="A216" t="str">
            <v>8/2019</v>
          </cell>
          <cell r="C216" t="str">
            <v>Transze skumulowane - na podstawie rzeczywistych wypłat do MŚP</v>
          </cell>
          <cell r="W216">
            <v>0</v>
          </cell>
          <cell r="AI216">
            <v>17510000</v>
          </cell>
        </row>
        <row r="217">
          <cell r="A217" t="str">
            <v>8/2019</v>
          </cell>
          <cell r="C217" t="str">
            <v>Saldo środków u PF Średnia</v>
          </cell>
          <cell r="W217">
            <v>0</v>
          </cell>
          <cell r="AI217">
            <v>17510000</v>
          </cell>
        </row>
        <row r="218">
          <cell r="A218" t="str">
            <v>8/2019</v>
          </cell>
          <cell r="C218" t="str">
            <v>Saldo środków u PF prognoza PF</v>
          </cell>
          <cell r="W218">
            <v>0</v>
          </cell>
          <cell r="AI218">
            <v>17510000</v>
          </cell>
        </row>
        <row r="219">
          <cell r="A219" t="str">
            <v>8/2019</v>
          </cell>
          <cell r="C219" t="str">
            <v>Saldo środków u PF prognoza KPFR</v>
          </cell>
          <cell r="W219">
            <v>0</v>
          </cell>
          <cell r="AI219">
            <v>17510000</v>
          </cell>
        </row>
        <row r="220">
          <cell r="A220" t="str">
            <v>8/2019</v>
          </cell>
          <cell r="C220" t="str">
            <v>Saldo środków u PF Realizacja</v>
          </cell>
          <cell r="W220">
            <v>0</v>
          </cell>
          <cell r="AI220">
            <v>17510000</v>
          </cell>
        </row>
        <row r="221">
          <cell r="A221" t="str">
            <v>8/2019</v>
          </cell>
          <cell r="C221" t="str">
            <v>Wypłacone wynagrodzenie PF - na podstawie średnich wypłat i spłat do MŚP</v>
          </cell>
          <cell r="W221">
            <v>0</v>
          </cell>
          <cell r="AI221">
            <v>0</v>
          </cell>
        </row>
        <row r="222">
          <cell r="A222" t="str">
            <v>8/2019</v>
          </cell>
          <cell r="C222" t="str">
            <v>Wypłacone wynagrodzenie PF - na podsatwie prognozowanych wypłat i spłat do MŚP</v>
          </cell>
          <cell r="W222">
            <v>0</v>
          </cell>
          <cell r="AI222">
            <v>0</v>
          </cell>
        </row>
        <row r="223">
          <cell r="A223" t="str">
            <v>8/2019</v>
          </cell>
          <cell r="C223" t="str">
            <v>Wypłacone wynagrodzenie PF - na podsatwie prognozowanych przez KPFR wypłat i spłat do MŚP</v>
          </cell>
          <cell r="W223">
            <v>0</v>
          </cell>
          <cell r="AI223">
            <v>0</v>
          </cell>
        </row>
        <row r="224">
          <cell r="A224" t="str">
            <v>8/2019</v>
          </cell>
          <cell r="C224" t="str">
            <v>Wypłacone wynagrodzenie PF - na podstawie rzeczywistych wypłat i spłat do MŚP</v>
          </cell>
          <cell r="W224">
            <v>0</v>
          </cell>
          <cell r="AI224">
            <v>0</v>
          </cell>
        </row>
        <row r="225">
          <cell r="A225" t="str">
            <v>8/2019</v>
          </cell>
          <cell r="C225" t="str">
            <v>Wynagrodzenie.wynikowe.KPFR.Średnie</v>
          </cell>
          <cell r="W225">
            <v>0</v>
          </cell>
          <cell r="AI225">
            <v>0</v>
          </cell>
        </row>
        <row r="226">
          <cell r="A226" t="str">
            <v>8/2019</v>
          </cell>
          <cell r="C226" t="str">
            <v>Wynagrodzenie.wynikowe.KPFR.prognoza PF</v>
          </cell>
          <cell r="W226">
            <v>0</v>
          </cell>
          <cell r="AI226">
            <v>0</v>
          </cell>
        </row>
        <row r="227">
          <cell r="A227" t="str">
            <v>8/2019</v>
          </cell>
          <cell r="C227" t="str">
            <v>Wynagrodzenie.wynikowe.KPFR.prognoza KPFR</v>
          </cell>
          <cell r="W227">
            <v>0</v>
          </cell>
          <cell r="AI227">
            <v>0</v>
          </cell>
        </row>
        <row r="228">
          <cell r="A228" t="str">
            <v>8/2019</v>
          </cell>
          <cell r="C228" t="str">
            <v>Wynagrodzenie.wynikowe.KPFR.Realizacja</v>
          </cell>
          <cell r="W228">
            <v>0</v>
          </cell>
          <cell r="AI228">
            <v>0</v>
          </cell>
        </row>
        <row r="229">
          <cell r="A229" t="str">
            <v>8/2019</v>
          </cell>
          <cell r="C229" t="str">
            <v>Odsetki kapitałowe - na podstawie średniej</v>
          </cell>
          <cell r="W229">
            <v>0</v>
          </cell>
          <cell r="AI229">
            <v>43775</v>
          </cell>
        </row>
        <row r="230">
          <cell r="A230" t="str">
            <v>8/2019</v>
          </cell>
          <cell r="C230" t="str">
            <v>Odsetki kapitałowe - na podstawie prognozy</v>
          </cell>
          <cell r="W230">
            <v>0</v>
          </cell>
          <cell r="AI230">
            <v>63162.5</v>
          </cell>
        </row>
        <row r="231">
          <cell r="A231" t="str">
            <v>8/2019</v>
          </cell>
          <cell r="C231" t="str">
            <v>Odsetki kapitałowe - na podstawie prognozy KPFR</v>
          </cell>
          <cell r="W231">
            <v>0</v>
          </cell>
          <cell r="AI231">
            <v>62634.729166666664</v>
          </cell>
        </row>
        <row r="232">
          <cell r="A232" t="str">
            <v>8/2019</v>
          </cell>
          <cell r="C232" t="str">
            <v>Odsetki kapitałowe - na podstawie realizacji</v>
          </cell>
          <cell r="W232">
            <v>0</v>
          </cell>
          <cell r="AI232">
            <v>0</v>
          </cell>
        </row>
        <row r="233">
          <cell r="A233" t="str">
            <v>9/2019</v>
          </cell>
          <cell r="C233" t="str">
            <v>Pierwsza.transza.Przekazana.do.PF</v>
          </cell>
          <cell r="W233">
            <v>0</v>
          </cell>
          <cell r="AI233">
            <v>12750000</v>
          </cell>
        </row>
        <row r="234">
          <cell r="A234" t="str">
            <v>9/2019</v>
          </cell>
          <cell r="C234" t="str">
            <v>Wypłata do MŚP - średnia</v>
          </cell>
          <cell r="W234">
            <v>0</v>
          </cell>
          <cell r="AI234">
            <v>6375000</v>
          </cell>
        </row>
        <row r="235">
          <cell r="A235" t="str">
            <v>9/2019</v>
          </cell>
          <cell r="C235" t="str">
            <v>Wypłata do MŚP - prognoza PF</v>
          </cell>
          <cell r="W235">
            <v>0</v>
          </cell>
          <cell r="AI235">
            <v>0</v>
          </cell>
        </row>
        <row r="236">
          <cell r="A236" t="str">
            <v>9/2019</v>
          </cell>
          <cell r="C236" t="str">
            <v>Wypłata do MŚP - prognoza KPFR</v>
          </cell>
          <cell r="W236">
            <v>0</v>
          </cell>
          <cell r="AI236">
            <v>1020000</v>
          </cell>
        </row>
        <row r="237">
          <cell r="A237" t="str">
            <v>9/2019</v>
          </cell>
          <cell r="C237" t="str">
            <v>Wypłata do MŚP - realizacja</v>
          </cell>
          <cell r="W237">
            <v>0</v>
          </cell>
          <cell r="AI237">
            <v>0</v>
          </cell>
        </row>
        <row r="238">
          <cell r="A238" t="str">
            <v>9/2019</v>
          </cell>
          <cell r="C238" t="str">
            <v>Spłata.MŚP.do.PF.Średnia</v>
          </cell>
          <cell r="W238">
            <v>0</v>
          </cell>
          <cell r="AI238">
            <v>0</v>
          </cell>
        </row>
        <row r="239">
          <cell r="A239" t="str">
            <v>9/2019</v>
          </cell>
          <cell r="C239" t="str">
            <v>Spłata.MŚP.do.PF.prognoza PF</v>
          </cell>
          <cell r="W239">
            <v>0</v>
          </cell>
          <cell r="AI239">
            <v>0</v>
          </cell>
        </row>
        <row r="240">
          <cell r="A240" t="str">
            <v>9/2019</v>
          </cell>
          <cell r="C240" t="str">
            <v>Spłata.MŚP.do.PF.prognoza KPFR</v>
          </cell>
          <cell r="W240">
            <v>0</v>
          </cell>
          <cell r="AI240">
            <v>0</v>
          </cell>
        </row>
        <row r="241">
          <cell r="A241" t="str">
            <v>9/2019</v>
          </cell>
          <cell r="C241" t="str">
            <v>Spłata.MŚP.do.PF.Realizacja</v>
          </cell>
          <cell r="W241">
            <v>0</v>
          </cell>
          <cell r="AI241">
            <v>0</v>
          </cell>
        </row>
        <row r="242">
          <cell r="A242" t="str">
            <v>9/2019</v>
          </cell>
          <cell r="C242" t="str">
            <v>Spłata transzy PF do KPFR - średnia</v>
          </cell>
          <cell r="W242">
            <v>0</v>
          </cell>
          <cell r="AI242">
            <v>0</v>
          </cell>
        </row>
        <row r="243">
          <cell r="A243" t="str">
            <v>9/2019</v>
          </cell>
          <cell r="C243" t="str">
            <v>Spłata transzy PF do KPFR - prognoza PF</v>
          </cell>
          <cell r="W243">
            <v>0</v>
          </cell>
          <cell r="AI243">
            <v>0</v>
          </cell>
        </row>
        <row r="244">
          <cell r="A244" t="str">
            <v>9/2019</v>
          </cell>
          <cell r="C244" t="str">
            <v>Spłata transzy PF do KPFR - prognoza KPFR</v>
          </cell>
          <cell r="W244">
            <v>0</v>
          </cell>
          <cell r="AI244">
            <v>0</v>
          </cell>
        </row>
        <row r="245">
          <cell r="A245" t="str">
            <v>9/2019</v>
          </cell>
          <cell r="C245" t="str">
            <v>Spłata transzy PF do KPFR - realizacja</v>
          </cell>
          <cell r="W245">
            <v>0</v>
          </cell>
          <cell r="AI245">
            <v>0</v>
          </cell>
        </row>
        <row r="246">
          <cell r="A246" t="str">
            <v>9/2019</v>
          </cell>
          <cell r="C246" t="str">
            <v>Transze skumulowane - na podstawie średniej wypłat do MŚP</v>
          </cell>
          <cell r="W246">
            <v>0</v>
          </cell>
          <cell r="AI246">
            <v>12750000</v>
          </cell>
        </row>
        <row r="247">
          <cell r="A247" t="str">
            <v>9/2019</v>
          </cell>
          <cell r="C247" t="str">
            <v>Transze skumulowane - na podstawie prognozy wypłat do MŚP</v>
          </cell>
          <cell r="W247">
            <v>0</v>
          </cell>
          <cell r="AI247">
            <v>12750000</v>
          </cell>
        </row>
        <row r="248">
          <cell r="A248" t="str">
            <v>9/2019</v>
          </cell>
          <cell r="C248" t="str">
            <v>Transze skumulowane - na podstawie prognozy KPFR wypłat do MŚP</v>
          </cell>
          <cell r="W248">
            <v>0</v>
          </cell>
          <cell r="AI248">
            <v>12750000</v>
          </cell>
        </row>
        <row r="249">
          <cell r="A249" t="str">
            <v>9/2019</v>
          </cell>
          <cell r="C249" t="str">
            <v>Transze skumulowane - na podstawie rzeczywistych wypłat do MŚP</v>
          </cell>
          <cell r="W249">
            <v>0</v>
          </cell>
          <cell r="AI249">
            <v>12750000</v>
          </cell>
        </row>
        <row r="250">
          <cell r="A250" t="str">
            <v>9/2019</v>
          </cell>
          <cell r="C250" t="str">
            <v>Saldo środków u PF Średnia</v>
          </cell>
          <cell r="W250">
            <v>0</v>
          </cell>
          <cell r="AI250">
            <v>12750000</v>
          </cell>
        </row>
        <row r="251">
          <cell r="A251" t="str">
            <v>9/2019</v>
          </cell>
          <cell r="C251" t="str">
            <v>Saldo środków u PF prognoza PF</v>
          </cell>
          <cell r="W251">
            <v>0</v>
          </cell>
          <cell r="AI251">
            <v>12750000</v>
          </cell>
        </row>
        <row r="252">
          <cell r="A252" t="str">
            <v>9/2019</v>
          </cell>
          <cell r="C252" t="str">
            <v>Saldo środków u PF prognoza KPFR</v>
          </cell>
          <cell r="W252">
            <v>0</v>
          </cell>
          <cell r="AI252">
            <v>12750000</v>
          </cell>
        </row>
        <row r="253">
          <cell r="A253" t="str">
            <v>9/2019</v>
          </cell>
          <cell r="C253" t="str">
            <v>Saldo środków u PF Realizacja</v>
          </cell>
          <cell r="W253">
            <v>0</v>
          </cell>
          <cell r="AI253">
            <v>12750000</v>
          </cell>
        </row>
        <row r="254">
          <cell r="A254" t="str">
            <v>9/2019</v>
          </cell>
          <cell r="C254" t="str">
            <v>Wypłacone wynagrodzenie PF - na podstawie średnich wypłat i spłat do MŚP</v>
          </cell>
          <cell r="W254">
            <v>0</v>
          </cell>
          <cell r="AI254">
            <v>0</v>
          </cell>
        </row>
        <row r="255">
          <cell r="A255" t="str">
            <v>9/2019</v>
          </cell>
          <cell r="C255" t="str">
            <v>Wypłacone wynagrodzenie PF - na podsatwie prognozowanych wypłat i spłat do MŚP</v>
          </cell>
          <cell r="W255">
            <v>0</v>
          </cell>
          <cell r="AI255">
            <v>0</v>
          </cell>
        </row>
        <row r="256">
          <cell r="A256" t="str">
            <v>9/2019</v>
          </cell>
          <cell r="C256" t="str">
            <v>Wypłacone wynagrodzenie PF - na podsatwie prognozowanych przez KPFR wypłat i spłat do MŚP</v>
          </cell>
          <cell r="W256">
            <v>0</v>
          </cell>
          <cell r="AI256">
            <v>0</v>
          </cell>
        </row>
        <row r="257">
          <cell r="A257" t="str">
            <v>9/2019</v>
          </cell>
          <cell r="C257" t="str">
            <v>Wypłacone wynagrodzenie PF - na podstawie rzeczywistych wypłat i spłat do MŚP</v>
          </cell>
          <cell r="W257">
            <v>0</v>
          </cell>
          <cell r="AI257">
            <v>0</v>
          </cell>
        </row>
        <row r="258">
          <cell r="A258" t="str">
            <v>9/2019</v>
          </cell>
          <cell r="C258" t="str">
            <v>Wynagrodzenie.wynikowe.KPFR.Średnie</v>
          </cell>
          <cell r="W258">
            <v>0</v>
          </cell>
          <cell r="AI258">
            <v>0</v>
          </cell>
        </row>
        <row r="259">
          <cell r="A259" t="str">
            <v>9/2019</v>
          </cell>
          <cell r="C259" t="str">
            <v>Wynagrodzenie.wynikowe.KPFR.prognoza PF</v>
          </cell>
          <cell r="W259">
            <v>0</v>
          </cell>
          <cell r="AI259">
            <v>0</v>
          </cell>
        </row>
        <row r="260">
          <cell r="A260" t="str">
            <v>9/2019</v>
          </cell>
          <cell r="C260" t="str">
            <v>Wynagrodzenie.wynikowe.KPFR.prognoza KPFR</v>
          </cell>
          <cell r="W260">
            <v>0</v>
          </cell>
          <cell r="AI260">
            <v>0</v>
          </cell>
        </row>
        <row r="261">
          <cell r="A261" t="str">
            <v>9/2019</v>
          </cell>
          <cell r="C261" t="str">
            <v>Wynagrodzenie.wynikowe.KPFR.Realizacja</v>
          </cell>
          <cell r="W261">
            <v>0</v>
          </cell>
          <cell r="AI261">
            <v>0</v>
          </cell>
        </row>
        <row r="262">
          <cell r="A262" t="str">
            <v>9/2019</v>
          </cell>
          <cell r="C262" t="str">
            <v>Odsetki kapitałowe - na podstawie średniej</v>
          </cell>
          <cell r="W262">
            <v>0</v>
          </cell>
          <cell r="AI262">
            <v>31875</v>
          </cell>
        </row>
        <row r="263">
          <cell r="A263" t="str">
            <v>9/2019</v>
          </cell>
          <cell r="C263" t="str">
            <v>Odsetki kapitałowe - na podstawie prognozy</v>
          </cell>
          <cell r="W263">
            <v>0</v>
          </cell>
          <cell r="AI263">
            <v>47812.5</v>
          </cell>
        </row>
        <row r="264">
          <cell r="A264" t="str">
            <v>9/2019</v>
          </cell>
          <cell r="C264" t="str">
            <v>Odsetki kapitałowe - na podstawie prognozy KPFR</v>
          </cell>
          <cell r="W264">
            <v>0</v>
          </cell>
          <cell r="AI264">
            <v>45607.8125</v>
          </cell>
        </row>
        <row r="265">
          <cell r="A265" t="str">
            <v>9/2019</v>
          </cell>
          <cell r="C265" t="str">
            <v>Odsetki kapitałowe - na podstawie realizacji</v>
          </cell>
          <cell r="W265">
            <v>0</v>
          </cell>
          <cell r="AI265">
            <v>0</v>
          </cell>
        </row>
        <row r="266">
          <cell r="A266" t="str">
            <v>10/2019</v>
          </cell>
          <cell r="C266" t="str">
            <v>Pierwsza.transza.Przekazana.do.PF</v>
          </cell>
          <cell r="W266">
            <v>0</v>
          </cell>
          <cell r="AI266">
            <v>5525000</v>
          </cell>
        </row>
        <row r="267">
          <cell r="A267" t="str">
            <v>10/2019</v>
          </cell>
          <cell r="C267" t="str">
            <v>Wypłata do MŚP - średnia</v>
          </cell>
          <cell r="W267">
            <v>0</v>
          </cell>
          <cell r="AI267">
            <v>1841666.6666666667</v>
          </cell>
        </row>
        <row r="268">
          <cell r="A268" t="str">
            <v>10/2019</v>
          </cell>
          <cell r="C268" t="str">
            <v>Wypłata do MŚP - prognoza PF</v>
          </cell>
          <cell r="W268">
            <v>0</v>
          </cell>
          <cell r="AI268">
            <v>0</v>
          </cell>
        </row>
        <row r="269">
          <cell r="A269" t="str">
            <v>10/2019</v>
          </cell>
          <cell r="C269" t="str">
            <v>Wypłata do MŚP - prognoza KPFR</v>
          </cell>
          <cell r="W269">
            <v>0</v>
          </cell>
          <cell r="AI269">
            <v>442000</v>
          </cell>
        </row>
        <row r="270">
          <cell r="A270" t="str">
            <v>10/2019</v>
          </cell>
          <cell r="C270" t="str">
            <v>Wypłata do MŚP - realizacja</v>
          </cell>
          <cell r="W270">
            <v>0</v>
          </cell>
          <cell r="AI270">
            <v>0</v>
          </cell>
        </row>
        <row r="271">
          <cell r="A271" t="str">
            <v>10/2019</v>
          </cell>
          <cell r="C271" t="str">
            <v>Spłata.MŚP.do.PF.Średnia</v>
          </cell>
          <cell r="W271">
            <v>0</v>
          </cell>
          <cell r="AI271">
            <v>0</v>
          </cell>
        </row>
        <row r="272">
          <cell r="A272" t="str">
            <v>10/2019</v>
          </cell>
          <cell r="C272" t="str">
            <v>Spłata.MŚP.do.PF.prognoza PF</v>
          </cell>
          <cell r="W272">
            <v>0</v>
          </cell>
          <cell r="AI272">
            <v>0</v>
          </cell>
        </row>
        <row r="273">
          <cell r="A273" t="str">
            <v>10/2019</v>
          </cell>
          <cell r="C273" t="str">
            <v>Spłata.MŚP.do.PF.prognoza KPFR</v>
          </cell>
          <cell r="W273">
            <v>0</v>
          </cell>
          <cell r="AI273">
            <v>0</v>
          </cell>
        </row>
        <row r="274">
          <cell r="A274" t="str">
            <v>10/2019</v>
          </cell>
          <cell r="C274" t="str">
            <v>Spłata.MŚP.do.PF.Realizacja</v>
          </cell>
          <cell r="W274">
            <v>0</v>
          </cell>
          <cell r="AI274">
            <v>0</v>
          </cell>
        </row>
        <row r="275">
          <cell r="A275" t="str">
            <v>10/2019</v>
          </cell>
          <cell r="C275" t="str">
            <v>Spłata transzy PF do KPFR - średnia</v>
          </cell>
          <cell r="W275">
            <v>0</v>
          </cell>
          <cell r="AI275">
            <v>0</v>
          </cell>
        </row>
        <row r="276">
          <cell r="A276" t="str">
            <v>10/2019</v>
          </cell>
          <cell r="C276" t="str">
            <v>Spłata transzy PF do KPFR - prognoza PF</v>
          </cell>
          <cell r="W276">
            <v>0</v>
          </cell>
          <cell r="AI276">
            <v>0</v>
          </cell>
        </row>
        <row r="277">
          <cell r="A277" t="str">
            <v>10/2019</v>
          </cell>
          <cell r="C277" t="str">
            <v>Spłata transzy PF do KPFR - prognoza KPFR</v>
          </cell>
          <cell r="W277">
            <v>0</v>
          </cell>
          <cell r="AI277">
            <v>0</v>
          </cell>
        </row>
        <row r="278">
          <cell r="A278" t="str">
            <v>10/2019</v>
          </cell>
          <cell r="C278" t="str">
            <v>Spłata transzy PF do KPFR - realizacja</v>
          </cell>
          <cell r="W278">
            <v>0</v>
          </cell>
          <cell r="AI278">
            <v>0</v>
          </cell>
        </row>
        <row r="279">
          <cell r="A279" t="str">
            <v>10/2019</v>
          </cell>
          <cell r="C279" t="str">
            <v>Transze skumulowane - na podstawie średniej wypłat do MŚP</v>
          </cell>
          <cell r="W279">
            <v>0</v>
          </cell>
          <cell r="AI279">
            <v>5525000</v>
          </cell>
        </row>
        <row r="280">
          <cell r="A280" t="str">
            <v>10/2019</v>
          </cell>
          <cell r="C280" t="str">
            <v>Transze skumulowane - na podstawie prognozy wypłat do MŚP</v>
          </cell>
          <cell r="W280">
            <v>0</v>
          </cell>
          <cell r="AI280">
            <v>5525000</v>
          </cell>
        </row>
        <row r="281">
          <cell r="A281" t="str">
            <v>10/2019</v>
          </cell>
          <cell r="C281" t="str">
            <v>Transze skumulowane - na podstawie prognozy KPFR wypłat do MŚP</v>
          </cell>
          <cell r="W281">
            <v>0</v>
          </cell>
          <cell r="AI281">
            <v>5525000</v>
          </cell>
        </row>
        <row r="282">
          <cell r="A282" t="str">
            <v>10/2019</v>
          </cell>
          <cell r="C282" t="str">
            <v>Transze skumulowane - na podstawie rzeczywistych wypłat do MŚP</v>
          </cell>
          <cell r="W282">
            <v>0</v>
          </cell>
          <cell r="AI282">
            <v>5525000</v>
          </cell>
        </row>
        <row r="283">
          <cell r="A283" t="str">
            <v>10/2019</v>
          </cell>
          <cell r="C283" t="str">
            <v>Saldo środków u PF Średnia</v>
          </cell>
          <cell r="W283">
            <v>0</v>
          </cell>
          <cell r="AI283">
            <v>5525000</v>
          </cell>
        </row>
        <row r="284">
          <cell r="A284" t="str">
            <v>10/2019</v>
          </cell>
          <cell r="C284" t="str">
            <v>Saldo środków u PF prognoza PF</v>
          </cell>
          <cell r="W284">
            <v>0</v>
          </cell>
          <cell r="AI284">
            <v>5525000</v>
          </cell>
        </row>
        <row r="285">
          <cell r="A285" t="str">
            <v>10/2019</v>
          </cell>
          <cell r="C285" t="str">
            <v>Saldo środków u PF prognoza KPFR</v>
          </cell>
          <cell r="W285">
            <v>0</v>
          </cell>
          <cell r="AI285">
            <v>5525000</v>
          </cell>
        </row>
        <row r="286">
          <cell r="A286" t="str">
            <v>10/2019</v>
          </cell>
          <cell r="C286" t="str">
            <v>Saldo środków u PF Realizacja</v>
          </cell>
          <cell r="W286">
            <v>0</v>
          </cell>
          <cell r="AI286">
            <v>5525000</v>
          </cell>
        </row>
        <row r="287">
          <cell r="A287" t="str">
            <v>10/2019</v>
          </cell>
          <cell r="C287" t="str">
            <v>Wypłacone wynagrodzenie PF - na podstawie średnich wypłat i spłat do MŚP</v>
          </cell>
          <cell r="W287">
            <v>0</v>
          </cell>
          <cell r="AI287">
            <v>0</v>
          </cell>
        </row>
        <row r="288">
          <cell r="A288" t="str">
            <v>10/2019</v>
          </cell>
          <cell r="C288" t="str">
            <v>Wypłacone wynagrodzenie PF - na podsatwie prognozowanych wypłat i spłat do MŚP</v>
          </cell>
          <cell r="W288">
            <v>0</v>
          </cell>
          <cell r="AI288">
            <v>0</v>
          </cell>
        </row>
        <row r="289">
          <cell r="A289" t="str">
            <v>10/2019</v>
          </cell>
          <cell r="C289" t="str">
            <v>Wypłacone wynagrodzenie PF - na podsatwie prognozowanych przez KPFR wypłat i spłat do MŚP</v>
          </cell>
          <cell r="W289">
            <v>0</v>
          </cell>
          <cell r="AI289">
            <v>0</v>
          </cell>
        </row>
        <row r="290">
          <cell r="A290" t="str">
            <v>10/2019</v>
          </cell>
          <cell r="C290" t="str">
            <v>Wypłacone wynagrodzenie PF - na podstawie rzeczywistych wypłat i spłat do MŚP</v>
          </cell>
          <cell r="W290">
            <v>0</v>
          </cell>
          <cell r="AI290">
            <v>0</v>
          </cell>
        </row>
        <row r="291">
          <cell r="A291" t="str">
            <v>10/2019</v>
          </cell>
          <cell r="C291" t="str">
            <v>Wynagrodzenie.wynikowe.KPFR.Średnie</v>
          </cell>
          <cell r="W291">
            <v>0</v>
          </cell>
          <cell r="AI291">
            <v>0</v>
          </cell>
        </row>
        <row r="292">
          <cell r="A292" t="str">
            <v>10/2019</v>
          </cell>
          <cell r="C292" t="str">
            <v>Wynagrodzenie.wynikowe.KPFR.prognoza PF</v>
          </cell>
          <cell r="W292">
            <v>0</v>
          </cell>
          <cell r="AI292">
            <v>0</v>
          </cell>
        </row>
        <row r="293">
          <cell r="A293" t="str">
            <v>10/2019</v>
          </cell>
          <cell r="C293" t="str">
            <v>Wynagrodzenie.wynikowe.KPFR.prognoza KPFR</v>
          </cell>
          <cell r="W293">
            <v>0</v>
          </cell>
          <cell r="AI293">
            <v>0</v>
          </cell>
        </row>
        <row r="294">
          <cell r="A294" t="str">
            <v>10/2019</v>
          </cell>
          <cell r="C294" t="str">
            <v>Wynagrodzenie.wynikowe.KPFR.Realizacja</v>
          </cell>
          <cell r="W294">
            <v>0</v>
          </cell>
          <cell r="AI294">
            <v>0</v>
          </cell>
        </row>
        <row r="295">
          <cell r="A295" t="str">
            <v>10/2019</v>
          </cell>
          <cell r="C295" t="str">
            <v>Odsetki kapitałowe - na podstawie średniej</v>
          </cell>
          <cell r="W295">
            <v>0</v>
          </cell>
          <cell r="AI295">
            <v>10359.375</v>
          </cell>
        </row>
        <row r="296">
          <cell r="A296" t="str">
            <v>10/2019</v>
          </cell>
          <cell r="C296" t="str">
            <v>Odsetki kapitałowe - na podstawie prognozy</v>
          </cell>
          <cell r="W296">
            <v>0</v>
          </cell>
          <cell r="AI296">
            <v>13812.5</v>
          </cell>
        </row>
        <row r="297">
          <cell r="A297" t="str">
            <v>10/2019</v>
          </cell>
          <cell r="C297" t="str">
            <v>Odsetki kapitałowe - na podstawie prognozy KPFR</v>
          </cell>
          <cell r="W297">
            <v>0</v>
          </cell>
          <cell r="AI297">
            <v>12972.239583333332</v>
          </cell>
        </row>
        <row r="298">
          <cell r="A298" t="str">
            <v>10/2019</v>
          </cell>
          <cell r="C298" t="str">
            <v>Odsetki kapitałowe - na podstawie realizacji</v>
          </cell>
          <cell r="W298">
            <v>0</v>
          </cell>
          <cell r="AI298">
            <v>0</v>
          </cell>
        </row>
        <row r="299">
          <cell r="A299" t="str">
            <v>11/2019</v>
          </cell>
          <cell r="C299" t="str">
            <v>Pierwsza.transza.Przekazana.do.PF</v>
          </cell>
          <cell r="W299">
            <v>0</v>
          </cell>
          <cell r="AI299">
            <v>5100000</v>
          </cell>
        </row>
        <row r="300">
          <cell r="A300" t="str">
            <v>11/2019</v>
          </cell>
          <cell r="C300" t="str">
            <v>Wypłata do MŚP - średnia</v>
          </cell>
          <cell r="W300">
            <v>0</v>
          </cell>
          <cell r="AI300">
            <v>2550000</v>
          </cell>
        </row>
        <row r="301">
          <cell r="A301" t="str">
            <v>11/2019</v>
          </cell>
          <cell r="C301" t="str">
            <v>Wypłata do MŚP - prognoza PF</v>
          </cell>
          <cell r="W301">
            <v>0</v>
          </cell>
          <cell r="AI301">
            <v>2975000</v>
          </cell>
        </row>
        <row r="302">
          <cell r="A302" t="str">
            <v>11/2019</v>
          </cell>
          <cell r="C302" t="str">
            <v>Wypłata do MŚP - prognoza KPFR</v>
          </cell>
          <cell r="W302">
            <v>0</v>
          </cell>
          <cell r="AI302">
            <v>408000</v>
          </cell>
        </row>
        <row r="303">
          <cell r="A303" t="str">
            <v>11/2019</v>
          </cell>
          <cell r="C303" t="str">
            <v>Wypłata do MŚP - realizacja</v>
          </cell>
          <cell r="W303">
            <v>0</v>
          </cell>
          <cell r="AI303">
            <v>765000</v>
          </cell>
        </row>
        <row r="304">
          <cell r="A304" t="str">
            <v>11/2019</v>
          </cell>
          <cell r="C304" t="str">
            <v>Spłata.MŚP.do.PF.Średnia</v>
          </cell>
          <cell r="W304">
            <v>0</v>
          </cell>
          <cell r="AI304">
            <v>0</v>
          </cell>
        </row>
        <row r="305">
          <cell r="A305" t="str">
            <v>11/2019</v>
          </cell>
          <cell r="C305" t="str">
            <v>Spłata.MŚP.do.PF.prognoza PF</v>
          </cell>
          <cell r="W305">
            <v>0</v>
          </cell>
          <cell r="AI305">
            <v>0</v>
          </cell>
        </row>
        <row r="306">
          <cell r="A306" t="str">
            <v>11/2019</v>
          </cell>
          <cell r="C306" t="str">
            <v>Spłata.MŚP.do.PF.prognoza KPFR</v>
          </cell>
          <cell r="W306">
            <v>0</v>
          </cell>
          <cell r="AI306">
            <v>0</v>
          </cell>
        </row>
        <row r="307">
          <cell r="A307" t="str">
            <v>11/2019</v>
          </cell>
          <cell r="C307" t="str">
            <v>Spłata.MŚP.do.PF.Realizacja</v>
          </cell>
          <cell r="W307">
            <v>0</v>
          </cell>
          <cell r="AI307">
            <v>0</v>
          </cell>
        </row>
        <row r="308">
          <cell r="A308" t="str">
            <v>11/2019</v>
          </cell>
          <cell r="C308" t="str">
            <v>Spłata transzy PF do KPFR - średnia</v>
          </cell>
          <cell r="W308">
            <v>0</v>
          </cell>
          <cell r="AI308">
            <v>0</v>
          </cell>
        </row>
        <row r="309">
          <cell r="A309" t="str">
            <v>11/2019</v>
          </cell>
          <cell r="C309" t="str">
            <v>Spłata transzy PF do KPFR - prognoza PF</v>
          </cell>
          <cell r="W309">
            <v>0</v>
          </cell>
          <cell r="AI309">
            <v>0</v>
          </cell>
        </row>
        <row r="310">
          <cell r="A310" t="str">
            <v>11/2019</v>
          </cell>
          <cell r="C310" t="str">
            <v>Spłata transzy PF do KPFR - prognoza KPFR</v>
          </cell>
          <cell r="W310">
            <v>0</v>
          </cell>
          <cell r="AI310">
            <v>0</v>
          </cell>
        </row>
        <row r="311">
          <cell r="A311" t="str">
            <v>11/2019</v>
          </cell>
          <cell r="C311" t="str">
            <v>Spłata transzy PF do KPFR - realizacja</v>
          </cell>
          <cell r="W311">
            <v>0</v>
          </cell>
          <cell r="AI311">
            <v>0</v>
          </cell>
        </row>
        <row r="312">
          <cell r="A312" t="str">
            <v>11/2019</v>
          </cell>
          <cell r="C312" t="str">
            <v>Transze skumulowane - na podstawie średniej wypłat do MŚP</v>
          </cell>
          <cell r="W312">
            <v>0</v>
          </cell>
          <cell r="AI312">
            <v>5100000</v>
          </cell>
        </row>
        <row r="313">
          <cell r="A313" t="str">
            <v>11/2019</v>
          </cell>
          <cell r="C313" t="str">
            <v>Transze skumulowane - na podstawie prognozy wypłat do MŚP</v>
          </cell>
          <cell r="W313">
            <v>0</v>
          </cell>
          <cell r="AI313">
            <v>5100000</v>
          </cell>
        </row>
        <row r="314">
          <cell r="A314" t="str">
            <v>11/2019</v>
          </cell>
          <cell r="C314" t="str">
            <v>Transze skumulowane - na podstawie prognozy KPFR wypłat do MŚP</v>
          </cell>
          <cell r="W314">
            <v>0</v>
          </cell>
          <cell r="AI314">
            <v>5100000</v>
          </cell>
        </row>
        <row r="315">
          <cell r="A315" t="str">
            <v>11/2019</v>
          </cell>
          <cell r="C315" t="str">
            <v>Transze skumulowane - na podstawie rzeczywistych wypłat do MŚP</v>
          </cell>
          <cell r="W315">
            <v>0</v>
          </cell>
          <cell r="AI315">
            <v>5100000</v>
          </cell>
        </row>
        <row r="316">
          <cell r="A316" t="str">
            <v>11/2019</v>
          </cell>
          <cell r="C316" t="str">
            <v>Saldo środków u PF Średnia</v>
          </cell>
          <cell r="W316">
            <v>0</v>
          </cell>
          <cell r="AI316">
            <v>5100000</v>
          </cell>
        </row>
        <row r="317">
          <cell r="A317" t="str">
            <v>11/2019</v>
          </cell>
          <cell r="C317" t="str">
            <v>Saldo środków u PF prognoza PF</v>
          </cell>
          <cell r="W317">
            <v>0</v>
          </cell>
          <cell r="AI317">
            <v>5100000</v>
          </cell>
        </row>
        <row r="318">
          <cell r="A318" t="str">
            <v>11/2019</v>
          </cell>
          <cell r="C318" t="str">
            <v>Saldo środków u PF prognoza KPFR</v>
          </cell>
          <cell r="W318">
            <v>0</v>
          </cell>
          <cell r="AI318">
            <v>5100000</v>
          </cell>
        </row>
        <row r="319">
          <cell r="A319" t="str">
            <v>11/2019</v>
          </cell>
          <cell r="C319" t="str">
            <v>Saldo środków u PF Realizacja</v>
          </cell>
          <cell r="W319">
            <v>0</v>
          </cell>
          <cell r="AI319">
            <v>5100000</v>
          </cell>
        </row>
        <row r="320">
          <cell r="A320" t="str">
            <v>11/2019</v>
          </cell>
          <cell r="C320" t="str">
            <v>Wypłacone wynagrodzenie PF - na podstawie średnich wypłat i spłat do MŚP</v>
          </cell>
          <cell r="W320">
            <v>0</v>
          </cell>
          <cell r="AI320">
            <v>0</v>
          </cell>
        </row>
        <row r="321">
          <cell r="A321" t="str">
            <v>11/2019</v>
          </cell>
          <cell r="C321" t="str">
            <v>Wypłacone wynagrodzenie PF - na podsatwie prognozowanych wypłat i spłat do MŚP</v>
          </cell>
          <cell r="W321">
            <v>0</v>
          </cell>
          <cell r="AI321">
            <v>0</v>
          </cell>
        </row>
        <row r="322">
          <cell r="A322" t="str">
            <v>11/2019</v>
          </cell>
          <cell r="C322" t="str">
            <v>Wypłacone wynagrodzenie PF - na podsatwie prognozowanych przez KPFR wypłat i spłat do MŚP</v>
          </cell>
          <cell r="W322">
            <v>0</v>
          </cell>
          <cell r="AI322">
            <v>0</v>
          </cell>
        </row>
        <row r="323">
          <cell r="A323" t="str">
            <v>11/2019</v>
          </cell>
          <cell r="C323" t="str">
            <v>Wypłacone wynagrodzenie PF - na podstawie rzeczywistych wypłat i spłat do MŚP</v>
          </cell>
          <cell r="W323">
            <v>0</v>
          </cell>
          <cell r="AI323">
            <v>0</v>
          </cell>
        </row>
        <row r="324">
          <cell r="A324" t="str">
            <v>11/2019</v>
          </cell>
          <cell r="C324" t="str">
            <v>Wynagrodzenie.wynikowe.KPFR.Średnie</v>
          </cell>
          <cell r="W324">
            <v>0</v>
          </cell>
          <cell r="AI324">
            <v>0</v>
          </cell>
        </row>
        <row r="325">
          <cell r="A325" t="str">
            <v>11/2019</v>
          </cell>
          <cell r="C325" t="str">
            <v>Wynagrodzenie.wynikowe.KPFR.prognoza PF</v>
          </cell>
          <cell r="W325">
            <v>0</v>
          </cell>
          <cell r="AI325">
            <v>0</v>
          </cell>
        </row>
        <row r="326">
          <cell r="A326" t="str">
            <v>11/2019</v>
          </cell>
          <cell r="C326" t="str">
            <v>Wynagrodzenie.wynikowe.KPFR.prognoza KPFR</v>
          </cell>
          <cell r="W326">
            <v>0</v>
          </cell>
          <cell r="AI326">
            <v>0</v>
          </cell>
        </row>
        <row r="327">
          <cell r="A327" t="str">
            <v>11/2019</v>
          </cell>
          <cell r="C327" t="str">
            <v>Wynagrodzenie.wynikowe.KPFR.Realizacja</v>
          </cell>
          <cell r="W327">
            <v>0</v>
          </cell>
          <cell r="AI327">
            <v>0</v>
          </cell>
        </row>
        <row r="328">
          <cell r="A328" t="str">
            <v>11/2019</v>
          </cell>
          <cell r="C328" t="str">
            <v>Odsetki kapitałowe - na podstawie średniej</v>
          </cell>
          <cell r="W328">
            <v>0</v>
          </cell>
          <cell r="AI328">
            <v>12750</v>
          </cell>
        </row>
        <row r="329">
          <cell r="A329" t="str">
            <v>11/2019</v>
          </cell>
          <cell r="C329" t="str">
            <v>Odsetki kapitałowe - na podstawie prognozy</v>
          </cell>
          <cell r="W329">
            <v>0</v>
          </cell>
          <cell r="AI329">
            <v>13068.75</v>
          </cell>
        </row>
        <row r="330">
          <cell r="A330" t="str">
            <v>11/2019</v>
          </cell>
          <cell r="C330" t="str">
            <v>Odsetki kapitałowe - na podstawie prognozy KPFR</v>
          </cell>
          <cell r="W330">
            <v>0</v>
          </cell>
          <cell r="AI330">
            <v>18243.125</v>
          </cell>
        </row>
        <row r="331">
          <cell r="A331" t="str">
            <v>11/2019</v>
          </cell>
          <cell r="C331" t="str">
            <v>Odsetki kapitałowe - na podstawie realizacji</v>
          </cell>
          <cell r="W331">
            <v>0</v>
          </cell>
          <cell r="AI331">
            <v>0</v>
          </cell>
        </row>
        <row r="332">
          <cell r="A332">
            <v>12</v>
          </cell>
          <cell r="C332" t="str">
            <v>Pierwsza.transza.Przekazana.do.PF</v>
          </cell>
          <cell r="W332">
            <v>0</v>
          </cell>
          <cell r="AI332">
            <v>0</v>
          </cell>
        </row>
        <row r="333">
          <cell r="A333">
            <v>12</v>
          </cell>
          <cell r="C333" t="str">
            <v>Wypłata do MŚP - średnia</v>
          </cell>
          <cell r="W333">
            <v>0</v>
          </cell>
          <cell r="AI333">
            <v>0</v>
          </cell>
        </row>
        <row r="334">
          <cell r="A334">
            <v>12</v>
          </cell>
          <cell r="C334" t="str">
            <v>Wypłata do MŚP - prognoza PF</v>
          </cell>
          <cell r="W334">
            <v>0</v>
          </cell>
          <cell r="AI334">
            <v>0</v>
          </cell>
        </row>
        <row r="335">
          <cell r="A335">
            <v>12</v>
          </cell>
          <cell r="C335" t="str">
            <v>Wypłata do MŚP - prognoza KPFR</v>
          </cell>
          <cell r="W335">
            <v>0</v>
          </cell>
          <cell r="AI335">
            <v>0</v>
          </cell>
        </row>
        <row r="336">
          <cell r="A336">
            <v>12</v>
          </cell>
          <cell r="C336" t="str">
            <v>Wypłata do MŚP - realizacja</v>
          </cell>
          <cell r="W336">
            <v>0</v>
          </cell>
          <cell r="AI336">
            <v>0</v>
          </cell>
        </row>
        <row r="337">
          <cell r="A337">
            <v>12</v>
          </cell>
          <cell r="C337" t="str">
            <v>Spłata.MŚP.do.PF.Średnia</v>
          </cell>
          <cell r="W337">
            <v>0</v>
          </cell>
          <cell r="AI337">
            <v>0</v>
          </cell>
        </row>
        <row r="338">
          <cell r="A338">
            <v>12</v>
          </cell>
          <cell r="C338" t="str">
            <v>Spłata.MŚP.do.PF.prognoza PF</v>
          </cell>
          <cell r="W338">
            <v>0</v>
          </cell>
          <cell r="AI338">
            <v>0</v>
          </cell>
        </row>
        <row r="339">
          <cell r="A339">
            <v>12</v>
          </cell>
          <cell r="C339" t="str">
            <v>Spłata.MŚP.do.PF.prognoza KPFR</v>
          </cell>
          <cell r="W339">
            <v>0</v>
          </cell>
          <cell r="AI339">
            <v>0</v>
          </cell>
        </row>
        <row r="340">
          <cell r="A340">
            <v>12</v>
          </cell>
          <cell r="C340" t="str">
            <v>Spłata.MŚP.do.PF.Realizacja</v>
          </cell>
          <cell r="W340">
            <v>0</v>
          </cell>
          <cell r="AI340">
            <v>0</v>
          </cell>
        </row>
        <row r="341">
          <cell r="A341">
            <v>12</v>
          </cell>
          <cell r="C341" t="str">
            <v>Spłata transzy PF do KPFR - średnia</v>
          </cell>
          <cell r="W341">
            <v>0</v>
          </cell>
          <cell r="AI341">
            <v>0</v>
          </cell>
        </row>
        <row r="342">
          <cell r="A342">
            <v>12</v>
          </cell>
          <cell r="C342" t="str">
            <v>Spłata transzy PF do KPFR - prognoza PF</v>
          </cell>
          <cell r="W342">
            <v>0</v>
          </cell>
          <cell r="AI342">
            <v>0</v>
          </cell>
        </row>
        <row r="343">
          <cell r="A343">
            <v>12</v>
          </cell>
          <cell r="C343" t="str">
            <v>Spłata transzy PF do KPFR - prognoza KPFR</v>
          </cell>
          <cell r="W343">
            <v>0</v>
          </cell>
          <cell r="AI343">
            <v>0</v>
          </cell>
        </row>
        <row r="344">
          <cell r="A344">
            <v>12</v>
          </cell>
          <cell r="C344" t="str">
            <v>Spłata transzy PF do KPFR - realizacja</v>
          </cell>
          <cell r="W344">
            <v>0</v>
          </cell>
          <cell r="AI344">
            <v>0</v>
          </cell>
        </row>
        <row r="345">
          <cell r="A345">
            <v>12</v>
          </cell>
          <cell r="C345" t="str">
            <v>Transze skumulowane - na podstawie średniej wypłat do MŚP</v>
          </cell>
          <cell r="W345">
            <v>0</v>
          </cell>
          <cell r="AI345">
            <v>0</v>
          </cell>
        </row>
        <row r="346">
          <cell r="A346">
            <v>12</v>
          </cell>
          <cell r="C346" t="str">
            <v>Transze skumulowane - na podstawie prognozy wypłat do MŚP</v>
          </cell>
          <cell r="W346">
            <v>0</v>
          </cell>
          <cell r="AI346">
            <v>0</v>
          </cell>
        </row>
        <row r="347">
          <cell r="A347">
            <v>12</v>
          </cell>
          <cell r="C347" t="str">
            <v>Transze skumulowane - na podstawie prognozy KPFR wypłat do MŚP</v>
          </cell>
          <cell r="W347">
            <v>0</v>
          </cell>
          <cell r="AI347">
            <v>0</v>
          </cell>
        </row>
        <row r="348">
          <cell r="A348">
            <v>12</v>
          </cell>
          <cell r="C348" t="str">
            <v>Transze skumulowane - na podstawie rzeczywistych wypłat do MŚP</v>
          </cell>
          <cell r="W348">
            <v>0</v>
          </cell>
          <cell r="AI348">
            <v>0</v>
          </cell>
        </row>
        <row r="349">
          <cell r="A349">
            <v>12</v>
          </cell>
          <cell r="C349" t="str">
            <v>Saldo środków u PF Średnia</v>
          </cell>
          <cell r="W349">
            <v>0</v>
          </cell>
          <cell r="AI349">
            <v>0</v>
          </cell>
        </row>
        <row r="350">
          <cell r="A350">
            <v>12</v>
          </cell>
          <cell r="C350" t="str">
            <v>Saldo środków u PF prognoza PF</v>
          </cell>
          <cell r="W350">
            <v>0</v>
          </cell>
          <cell r="AI350">
            <v>0</v>
          </cell>
        </row>
        <row r="351">
          <cell r="A351">
            <v>12</v>
          </cell>
          <cell r="C351" t="str">
            <v>Saldo środków u PF prognoza KPFR</v>
          </cell>
          <cell r="W351">
            <v>0</v>
          </cell>
          <cell r="AI351">
            <v>0</v>
          </cell>
        </row>
        <row r="352">
          <cell r="A352">
            <v>12</v>
          </cell>
          <cell r="C352" t="str">
            <v>Saldo środków u PF Realizacja</v>
          </cell>
          <cell r="W352">
            <v>0</v>
          </cell>
          <cell r="AI352">
            <v>0</v>
          </cell>
        </row>
        <row r="353">
          <cell r="A353">
            <v>12</v>
          </cell>
          <cell r="C353" t="str">
            <v>Wypłacone wynagrodzenie PF - na podstawie średnich wypłat i spłat do MŚP</v>
          </cell>
          <cell r="W353">
            <v>0</v>
          </cell>
          <cell r="AI353">
            <v>0</v>
          </cell>
        </row>
        <row r="354">
          <cell r="A354">
            <v>12</v>
          </cell>
          <cell r="C354" t="str">
            <v>Wypłacone wynagrodzenie PF - na podsatwie prognozowanych wypłat i spłat do MŚP</v>
          </cell>
          <cell r="W354">
            <v>0</v>
          </cell>
          <cell r="AI354">
            <v>0</v>
          </cell>
        </row>
        <row r="355">
          <cell r="A355">
            <v>12</v>
          </cell>
          <cell r="C355" t="str">
            <v>Wypłacone wynagrodzenie PF - na podsatwie prognozowanych przez KPFR wypłat i spłat do MŚP</v>
          </cell>
          <cell r="W355">
            <v>0</v>
          </cell>
          <cell r="AI355">
            <v>0</v>
          </cell>
        </row>
        <row r="356">
          <cell r="A356">
            <v>12</v>
          </cell>
          <cell r="C356" t="str">
            <v>Wypłacone wynagrodzenie PF - na podstawie rzeczywistych wypłat i spłat do MŚP</v>
          </cell>
          <cell r="W356">
            <v>0</v>
          </cell>
          <cell r="AI356">
            <v>0</v>
          </cell>
        </row>
        <row r="357">
          <cell r="A357">
            <v>12</v>
          </cell>
          <cell r="C357" t="str">
            <v>Wynagrodzenie.wynikowe.KPFR.Średnie</v>
          </cell>
          <cell r="W357">
            <v>0</v>
          </cell>
          <cell r="AI357">
            <v>0</v>
          </cell>
        </row>
        <row r="358">
          <cell r="A358">
            <v>12</v>
          </cell>
          <cell r="C358" t="str">
            <v>Wynagrodzenie.wynikowe.KPFR.prognoza PF</v>
          </cell>
          <cell r="W358">
            <v>0</v>
          </cell>
          <cell r="AI358">
            <v>0</v>
          </cell>
        </row>
        <row r="359">
          <cell r="A359">
            <v>12</v>
          </cell>
          <cell r="C359" t="str">
            <v>Wynagrodzenie.wynikowe.KPFR.prognoza KPFR</v>
          </cell>
          <cell r="W359">
            <v>0</v>
          </cell>
          <cell r="AI359">
            <v>0</v>
          </cell>
        </row>
        <row r="360">
          <cell r="A360">
            <v>12</v>
          </cell>
          <cell r="C360" t="str">
            <v>Wynagrodzenie.wynikowe.KPFR.Realizacja</v>
          </cell>
          <cell r="W360">
            <v>0</v>
          </cell>
          <cell r="AI360">
            <v>0</v>
          </cell>
        </row>
        <row r="361">
          <cell r="A361">
            <v>12</v>
          </cell>
          <cell r="C361" t="str">
            <v>Odsetki kapitałowe - na podstawie średniej</v>
          </cell>
          <cell r="W361">
            <v>0</v>
          </cell>
          <cell r="AI361">
            <v>0</v>
          </cell>
        </row>
        <row r="362">
          <cell r="A362">
            <v>12</v>
          </cell>
          <cell r="C362" t="str">
            <v>Odsetki kapitałowe - na podstawie prognozy</v>
          </cell>
          <cell r="W362">
            <v>0</v>
          </cell>
          <cell r="AI362">
            <v>0</v>
          </cell>
        </row>
        <row r="363">
          <cell r="A363">
            <v>12</v>
          </cell>
          <cell r="C363" t="str">
            <v>Odsetki kapitałowe - na podstawie prognozy KPFR</v>
          </cell>
          <cell r="W363">
            <v>0</v>
          </cell>
          <cell r="AI363">
            <v>0</v>
          </cell>
        </row>
        <row r="364">
          <cell r="A364">
            <v>12</v>
          </cell>
          <cell r="C364" t="str">
            <v>Odsetki kapitałowe - na podstawie realizacji</v>
          </cell>
          <cell r="W364">
            <v>0</v>
          </cell>
          <cell r="AI364">
            <v>0</v>
          </cell>
        </row>
        <row r="365">
          <cell r="A365">
            <v>13</v>
          </cell>
          <cell r="C365" t="str">
            <v>Pierwsza.transza.Przekazana.do.PF</v>
          </cell>
          <cell r="W365">
            <v>0</v>
          </cell>
          <cell r="AI365">
            <v>0</v>
          </cell>
        </row>
        <row r="366">
          <cell r="A366">
            <v>13</v>
          </cell>
          <cell r="C366" t="str">
            <v>Wypłata do MŚP - średnia</v>
          </cell>
          <cell r="W366">
            <v>0</v>
          </cell>
          <cell r="AI366">
            <v>0</v>
          </cell>
        </row>
        <row r="367">
          <cell r="A367">
            <v>13</v>
          </cell>
          <cell r="C367" t="str">
            <v>Wypłata do MŚP - prognoza PF</v>
          </cell>
          <cell r="W367">
            <v>0</v>
          </cell>
          <cell r="AI367">
            <v>0</v>
          </cell>
        </row>
        <row r="368">
          <cell r="A368">
            <v>13</v>
          </cell>
          <cell r="C368" t="str">
            <v>Wypłata do MŚP - prognoza KPFR</v>
          </cell>
          <cell r="W368">
            <v>0</v>
          </cell>
          <cell r="AI368">
            <v>0</v>
          </cell>
        </row>
        <row r="369">
          <cell r="A369">
            <v>13</v>
          </cell>
          <cell r="C369" t="str">
            <v>Wypłata do MŚP - realizacja</v>
          </cell>
          <cell r="W369">
            <v>0</v>
          </cell>
          <cell r="AI369">
            <v>0</v>
          </cell>
        </row>
        <row r="370">
          <cell r="A370">
            <v>13</v>
          </cell>
          <cell r="C370" t="str">
            <v>Spłata.MŚP.do.PF.Średnia</v>
          </cell>
          <cell r="W370">
            <v>0</v>
          </cell>
          <cell r="AI370">
            <v>0</v>
          </cell>
        </row>
        <row r="371">
          <cell r="A371">
            <v>13</v>
          </cell>
          <cell r="C371" t="str">
            <v>Spłata.MŚP.do.PF.prognoza PF</v>
          </cell>
          <cell r="W371">
            <v>0</v>
          </cell>
          <cell r="AI371">
            <v>0</v>
          </cell>
        </row>
        <row r="372">
          <cell r="A372">
            <v>13</v>
          </cell>
          <cell r="C372" t="str">
            <v>Spłata.MŚP.do.PF.prognoza KPFR</v>
          </cell>
          <cell r="W372">
            <v>0</v>
          </cell>
          <cell r="AI372">
            <v>0</v>
          </cell>
        </row>
        <row r="373">
          <cell r="A373">
            <v>13</v>
          </cell>
          <cell r="C373" t="str">
            <v>Spłata.MŚP.do.PF.Realizacja</v>
          </cell>
          <cell r="W373">
            <v>0</v>
          </cell>
          <cell r="AI373">
            <v>0</v>
          </cell>
        </row>
        <row r="374">
          <cell r="A374">
            <v>13</v>
          </cell>
          <cell r="C374" t="str">
            <v>Spłata transzy PF do KPFR - średnia</v>
          </cell>
          <cell r="W374">
            <v>0</v>
          </cell>
          <cell r="AI374">
            <v>0</v>
          </cell>
        </row>
        <row r="375">
          <cell r="A375">
            <v>13</v>
          </cell>
          <cell r="C375" t="str">
            <v>Spłata transzy PF do KPFR - prognoza PF</v>
          </cell>
          <cell r="W375">
            <v>0</v>
          </cell>
          <cell r="AI375">
            <v>0</v>
          </cell>
        </row>
        <row r="376">
          <cell r="A376">
            <v>13</v>
          </cell>
          <cell r="C376" t="str">
            <v>Spłata transzy PF do KPFR - prognoza KPFR</v>
          </cell>
          <cell r="W376">
            <v>0</v>
          </cell>
          <cell r="AI376">
            <v>0</v>
          </cell>
        </row>
        <row r="377">
          <cell r="A377">
            <v>13</v>
          </cell>
          <cell r="C377" t="str">
            <v>Spłata transzy PF do KPFR - realizacja</v>
          </cell>
          <cell r="W377">
            <v>0</v>
          </cell>
          <cell r="AI377">
            <v>0</v>
          </cell>
        </row>
        <row r="378">
          <cell r="A378">
            <v>13</v>
          </cell>
          <cell r="C378" t="str">
            <v>Transze skumulowane - na podstawie średniej wypłat do MŚP</v>
          </cell>
          <cell r="W378">
            <v>0</v>
          </cell>
          <cell r="AI378">
            <v>0</v>
          </cell>
        </row>
        <row r="379">
          <cell r="A379">
            <v>13</v>
          </cell>
          <cell r="C379" t="str">
            <v>Transze skumulowane - na podstawie prognozy wypłat do MŚP</v>
          </cell>
          <cell r="W379">
            <v>0</v>
          </cell>
          <cell r="AI379">
            <v>0</v>
          </cell>
        </row>
        <row r="380">
          <cell r="A380">
            <v>13</v>
          </cell>
          <cell r="C380" t="str">
            <v>Transze skumulowane - na podstawie prognozy KPFR wypłat do MŚP</v>
          </cell>
          <cell r="W380">
            <v>0</v>
          </cell>
          <cell r="AI380">
            <v>0</v>
          </cell>
        </row>
        <row r="381">
          <cell r="A381">
            <v>13</v>
          </cell>
          <cell r="C381" t="str">
            <v>Transze skumulowane - na podstawie rzeczywistych wypłat do MŚP</v>
          </cell>
          <cell r="W381">
            <v>0</v>
          </cell>
          <cell r="AI381">
            <v>0</v>
          </cell>
        </row>
        <row r="382">
          <cell r="A382">
            <v>13</v>
          </cell>
          <cell r="C382" t="str">
            <v>Saldo środków u PF Średnia</v>
          </cell>
          <cell r="W382">
            <v>0</v>
          </cell>
          <cell r="AI382">
            <v>0</v>
          </cell>
        </row>
        <row r="383">
          <cell r="A383">
            <v>13</v>
          </cell>
          <cell r="C383" t="str">
            <v>Saldo środków u PF prognoza PF</v>
          </cell>
          <cell r="W383">
            <v>0</v>
          </cell>
          <cell r="AI383">
            <v>0</v>
          </cell>
        </row>
        <row r="384">
          <cell r="A384">
            <v>13</v>
          </cell>
          <cell r="C384" t="str">
            <v>Saldo środków u PF prognoza KPFR</v>
          </cell>
          <cell r="W384">
            <v>0</v>
          </cell>
          <cell r="AI384">
            <v>0</v>
          </cell>
        </row>
        <row r="385">
          <cell r="A385">
            <v>13</v>
          </cell>
          <cell r="C385" t="str">
            <v>Saldo środków u PF Realizacja</v>
          </cell>
          <cell r="W385">
            <v>0</v>
          </cell>
          <cell r="AI385">
            <v>0</v>
          </cell>
        </row>
        <row r="386">
          <cell r="A386">
            <v>13</v>
          </cell>
          <cell r="C386" t="str">
            <v>Wypłacone wynagrodzenie PF - na podstawie średnich wypłat i spłat do MŚP</v>
          </cell>
          <cell r="W386">
            <v>0</v>
          </cell>
          <cell r="AI386">
            <v>0</v>
          </cell>
        </row>
        <row r="387">
          <cell r="A387">
            <v>13</v>
          </cell>
          <cell r="C387" t="str">
            <v>Wypłacone wynagrodzenie PF - na podsatwie prognozowanych wypłat i spłat do MŚP</v>
          </cell>
          <cell r="W387">
            <v>0</v>
          </cell>
          <cell r="AI387">
            <v>0</v>
          </cell>
        </row>
        <row r="388">
          <cell r="A388">
            <v>13</v>
          </cell>
          <cell r="C388" t="str">
            <v>Wypłacone wynagrodzenie PF - na podsatwie prognozowanych przez KPFR wypłat i spłat do MŚP</v>
          </cell>
          <cell r="W388">
            <v>0</v>
          </cell>
          <cell r="AI388">
            <v>0</v>
          </cell>
        </row>
        <row r="389">
          <cell r="A389">
            <v>13</v>
          </cell>
          <cell r="C389" t="str">
            <v>Wypłacone wynagrodzenie PF - na podstawie rzeczywistych wypłat i spłat do MŚP</v>
          </cell>
          <cell r="W389">
            <v>0</v>
          </cell>
          <cell r="AI389">
            <v>0</v>
          </cell>
        </row>
        <row r="390">
          <cell r="A390">
            <v>13</v>
          </cell>
          <cell r="C390" t="str">
            <v>Wynagrodzenie.wynikowe.KPFR.Średnie</v>
          </cell>
          <cell r="W390">
            <v>0</v>
          </cell>
          <cell r="AI390">
            <v>0</v>
          </cell>
        </row>
        <row r="391">
          <cell r="A391">
            <v>13</v>
          </cell>
          <cell r="C391" t="str">
            <v>Wynagrodzenie.wynikowe.KPFR.prognoza PF</v>
          </cell>
          <cell r="W391">
            <v>0</v>
          </cell>
          <cell r="AI391">
            <v>0</v>
          </cell>
        </row>
        <row r="392">
          <cell r="A392">
            <v>13</v>
          </cell>
          <cell r="C392" t="str">
            <v>Wynagrodzenie.wynikowe.KPFR.prognoza KPFR</v>
          </cell>
          <cell r="W392">
            <v>0</v>
          </cell>
          <cell r="AI392">
            <v>0</v>
          </cell>
        </row>
        <row r="393">
          <cell r="A393">
            <v>13</v>
          </cell>
          <cell r="C393" t="str">
            <v>Wynagrodzenie.wynikowe.KPFR.Realizacja</v>
          </cell>
          <cell r="W393">
            <v>0</v>
          </cell>
          <cell r="AI393">
            <v>0</v>
          </cell>
        </row>
        <row r="394">
          <cell r="A394">
            <v>13</v>
          </cell>
          <cell r="C394" t="str">
            <v>Odsetki kapitałowe - na podstawie średniej</v>
          </cell>
          <cell r="W394">
            <v>0</v>
          </cell>
          <cell r="AI394">
            <v>0</v>
          </cell>
        </row>
        <row r="395">
          <cell r="A395">
            <v>13</v>
          </cell>
          <cell r="C395" t="str">
            <v>Odsetki kapitałowe - na podstawie prognozy</v>
          </cell>
          <cell r="W395">
            <v>0</v>
          </cell>
          <cell r="AI395">
            <v>0</v>
          </cell>
        </row>
        <row r="396">
          <cell r="A396">
            <v>13</v>
          </cell>
          <cell r="C396" t="str">
            <v>Odsetki kapitałowe - na podstawie prognozy KPFR</v>
          </cell>
          <cell r="W396">
            <v>0</v>
          </cell>
          <cell r="AI396">
            <v>0</v>
          </cell>
        </row>
        <row r="397">
          <cell r="A397">
            <v>13</v>
          </cell>
          <cell r="C397" t="str">
            <v>Odsetki kapitałowe - na podstawie realizacji</v>
          </cell>
          <cell r="W397">
            <v>0</v>
          </cell>
          <cell r="AI397">
            <v>0</v>
          </cell>
        </row>
        <row r="398">
          <cell r="A398">
            <v>14</v>
          </cell>
          <cell r="C398" t="str">
            <v>Pierwsza.transza.Przekazana.do.PF</v>
          </cell>
          <cell r="W398">
            <v>0</v>
          </cell>
          <cell r="AI398">
            <v>0</v>
          </cell>
        </row>
        <row r="399">
          <cell r="A399">
            <v>14</v>
          </cell>
          <cell r="C399" t="str">
            <v>Wypłata do MŚP - średnia</v>
          </cell>
          <cell r="W399">
            <v>0</v>
          </cell>
          <cell r="AI399">
            <v>0</v>
          </cell>
        </row>
        <row r="400">
          <cell r="A400">
            <v>14</v>
          </cell>
          <cell r="C400" t="str">
            <v>Wypłata do MŚP - prognoza PF</v>
          </cell>
          <cell r="W400">
            <v>0</v>
          </cell>
          <cell r="AI400">
            <v>0</v>
          </cell>
        </row>
        <row r="401">
          <cell r="A401">
            <v>14</v>
          </cell>
          <cell r="C401" t="str">
            <v>Wypłata do MŚP - prognoza KPFR</v>
          </cell>
          <cell r="W401">
            <v>0</v>
          </cell>
          <cell r="AI401">
            <v>0</v>
          </cell>
        </row>
        <row r="402">
          <cell r="A402">
            <v>14</v>
          </cell>
          <cell r="C402" t="str">
            <v>Wypłata do MŚP - realizacja</v>
          </cell>
          <cell r="W402">
            <v>0</v>
          </cell>
          <cell r="AI402">
            <v>0</v>
          </cell>
        </row>
        <row r="403">
          <cell r="A403">
            <v>14</v>
          </cell>
          <cell r="C403" t="str">
            <v>Spłata.MŚP.do.PF.Średnia</v>
          </cell>
          <cell r="W403">
            <v>0</v>
          </cell>
          <cell r="AI403">
            <v>0</v>
          </cell>
        </row>
        <row r="404">
          <cell r="A404">
            <v>14</v>
          </cell>
          <cell r="C404" t="str">
            <v>Spłata.MŚP.do.PF.prognoza PF</v>
          </cell>
          <cell r="W404">
            <v>0</v>
          </cell>
          <cell r="AI404">
            <v>0</v>
          </cell>
        </row>
        <row r="405">
          <cell r="A405">
            <v>14</v>
          </cell>
          <cell r="C405" t="str">
            <v>Spłata.MŚP.do.PF.prognoza KPFR</v>
          </cell>
          <cell r="W405">
            <v>0</v>
          </cell>
          <cell r="AI405">
            <v>0</v>
          </cell>
        </row>
        <row r="406">
          <cell r="A406">
            <v>14</v>
          </cell>
          <cell r="C406" t="str">
            <v>Spłata.MŚP.do.PF.Realizacja</v>
          </cell>
          <cell r="W406">
            <v>0</v>
          </cell>
          <cell r="AI406">
            <v>0</v>
          </cell>
        </row>
        <row r="407">
          <cell r="A407">
            <v>14</v>
          </cell>
          <cell r="C407" t="str">
            <v>Spłata transzy PF do KPFR - średnia</v>
          </cell>
          <cell r="W407">
            <v>0</v>
          </cell>
          <cell r="AI407">
            <v>0</v>
          </cell>
        </row>
        <row r="408">
          <cell r="A408">
            <v>14</v>
          </cell>
          <cell r="C408" t="str">
            <v>Spłata transzy PF do KPFR - prognoza PF</v>
          </cell>
          <cell r="W408">
            <v>0</v>
          </cell>
          <cell r="AI408">
            <v>0</v>
          </cell>
        </row>
        <row r="409">
          <cell r="A409">
            <v>14</v>
          </cell>
          <cell r="C409" t="str">
            <v>Spłata transzy PF do KPFR - prognoza KPFR</v>
          </cell>
          <cell r="W409">
            <v>0</v>
          </cell>
          <cell r="AI409">
            <v>0</v>
          </cell>
        </row>
        <row r="410">
          <cell r="A410">
            <v>14</v>
          </cell>
          <cell r="C410" t="str">
            <v>Spłata transzy PF do KPFR - realizacja</v>
          </cell>
          <cell r="W410">
            <v>0</v>
          </cell>
          <cell r="AI410">
            <v>0</v>
          </cell>
        </row>
        <row r="411">
          <cell r="A411">
            <v>14</v>
          </cell>
          <cell r="C411" t="str">
            <v>Transze skumulowane - na podstawie średniej wypłat do MŚP</v>
          </cell>
          <cell r="W411">
            <v>0</v>
          </cell>
          <cell r="AI411">
            <v>0</v>
          </cell>
        </row>
        <row r="412">
          <cell r="A412">
            <v>14</v>
          </cell>
          <cell r="C412" t="str">
            <v>Transze skumulowane - na podstawie prognozy wypłat do MŚP</v>
          </cell>
          <cell r="W412">
            <v>0</v>
          </cell>
          <cell r="AI412">
            <v>0</v>
          </cell>
        </row>
        <row r="413">
          <cell r="A413">
            <v>14</v>
          </cell>
          <cell r="C413" t="str">
            <v>Transze skumulowane - na podstawie prognozy KPFR wypłat do MŚP</v>
          </cell>
          <cell r="W413">
            <v>0</v>
          </cell>
          <cell r="AI413">
            <v>0</v>
          </cell>
        </row>
        <row r="414">
          <cell r="A414">
            <v>14</v>
          </cell>
          <cell r="C414" t="str">
            <v>Transze skumulowane - na podstawie rzeczywistych wypłat do MŚP</v>
          </cell>
          <cell r="W414">
            <v>0</v>
          </cell>
          <cell r="AI414">
            <v>0</v>
          </cell>
        </row>
        <row r="415">
          <cell r="A415">
            <v>14</v>
          </cell>
          <cell r="C415" t="str">
            <v>Saldo środków u PF Średnia</v>
          </cell>
          <cell r="W415">
            <v>0</v>
          </cell>
          <cell r="AI415">
            <v>0</v>
          </cell>
        </row>
        <row r="416">
          <cell r="A416">
            <v>14</v>
          </cell>
          <cell r="C416" t="str">
            <v>Saldo środków u PF prognoza PF</v>
          </cell>
          <cell r="W416">
            <v>0</v>
          </cell>
          <cell r="AI416">
            <v>0</v>
          </cell>
        </row>
        <row r="417">
          <cell r="A417">
            <v>14</v>
          </cell>
          <cell r="C417" t="str">
            <v>Saldo środków u PF prognoza KPFR</v>
          </cell>
          <cell r="W417">
            <v>0</v>
          </cell>
          <cell r="AI417">
            <v>0</v>
          </cell>
        </row>
        <row r="418">
          <cell r="A418">
            <v>14</v>
          </cell>
          <cell r="C418" t="str">
            <v>Saldo środków u PF Realizacja</v>
          </cell>
          <cell r="W418">
            <v>0</v>
          </cell>
          <cell r="AI418">
            <v>0</v>
          </cell>
        </row>
        <row r="419">
          <cell r="A419">
            <v>14</v>
          </cell>
          <cell r="C419" t="str">
            <v>Wypłacone wynagrodzenie PF - na podstawie średnich wypłat i spłat do MŚP</v>
          </cell>
          <cell r="W419">
            <v>0</v>
          </cell>
          <cell r="AI419">
            <v>0</v>
          </cell>
        </row>
        <row r="420">
          <cell r="A420">
            <v>14</v>
          </cell>
          <cell r="C420" t="str">
            <v>Wypłacone wynagrodzenie PF - na podsatwie prognozowanych wypłat i spłat do MŚP</v>
          </cell>
          <cell r="W420">
            <v>0</v>
          </cell>
          <cell r="AI420">
            <v>0</v>
          </cell>
        </row>
        <row r="421">
          <cell r="A421">
            <v>14</v>
          </cell>
          <cell r="C421" t="str">
            <v>Wypłacone wynagrodzenie PF - na podsatwie prognozowanych przez KPFR wypłat i spłat do MŚP</v>
          </cell>
          <cell r="W421">
            <v>0</v>
          </cell>
          <cell r="AI421">
            <v>0</v>
          </cell>
        </row>
        <row r="422">
          <cell r="A422">
            <v>14</v>
          </cell>
          <cell r="C422" t="str">
            <v>Wypłacone wynagrodzenie PF - na podstawie rzeczywistych wypłat i spłat do MŚP</v>
          </cell>
          <cell r="W422">
            <v>0</v>
          </cell>
          <cell r="AI422">
            <v>0</v>
          </cell>
        </row>
        <row r="423">
          <cell r="A423">
            <v>14</v>
          </cell>
          <cell r="C423" t="str">
            <v>Wynagrodzenie.wynikowe.KPFR.Średnie</v>
          </cell>
          <cell r="W423">
            <v>0</v>
          </cell>
          <cell r="AI423">
            <v>0</v>
          </cell>
        </row>
        <row r="424">
          <cell r="A424">
            <v>14</v>
          </cell>
          <cell r="C424" t="str">
            <v>Wynagrodzenie.wynikowe.KPFR.prognoza PF</v>
          </cell>
          <cell r="W424">
            <v>0</v>
          </cell>
          <cell r="AI424">
            <v>0</v>
          </cell>
        </row>
        <row r="425">
          <cell r="A425">
            <v>14</v>
          </cell>
          <cell r="C425" t="str">
            <v>Wynagrodzenie.wynikowe.KPFR.prognoza KPFR</v>
          </cell>
          <cell r="W425">
            <v>0</v>
          </cell>
          <cell r="AI425">
            <v>0</v>
          </cell>
        </row>
        <row r="426">
          <cell r="A426">
            <v>14</v>
          </cell>
          <cell r="C426" t="str">
            <v>Wynagrodzenie.wynikowe.KPFR.Realizacja</v>
          </cell>
          <cell r="W426">
            <v>0</v>
          </cell>
          <cell r="AI426">
            <v>0</v>
          </cell>
        </row>
        <row r="427">
          <cell r="A427">
            <v>14</v>
          </cell>
          <cell r="C427" t="str">
            <v>Odsetki kapitałowe - na podstawie średniej</v>
          </cell>
          <cell r="W427">
            <v>0</v>
          </cell>
          <cell r="AI427">
            <v>0</v>
          </cell>
        </row>
        <row r="428">
          <cell r="A428">
            <v>14</v>
          </cell>
          <cell r="C428" t="str">
            <v>Odsetki kapitałowe - na podstawie prognozy</v>
          </cell>
          <cell r="W428">
            <v>0</v>
          </cell>
          <cell r="AI428">
            <v>0</v>
          </cell>
        </row>
        <row r="429">
          <cell r="A429">
            <v>14</v>
          </cell>
          <cell r="C429" t="str">
            <v>Odsetki kapitałowe - na podstawie prognozy KPFR</v>
          </cell>
          <cell r="W429">
            <v>0</v>
          </cell>
          <cell r="AI429">
            <v>0</v>
          </cell>
        </row>
        <row r="430">
          <cell r="A430">
            <v>14</v>
          </cell>
          <cell r="C430" t="str">
            <v>Odsetki kapitałowe - na podstawie realizacji</v>
          </cell>
          <cell r="W430">
            <v>0</v>
          </cell>
          <cell r="AI430">
            <v>0</v>
          </cell>
        </row>
        <row r="431">
          <cell r="A431">
            <v>15</v>
          </cell>
          <cell r="C431" t="str">
            <v>Pierwsza.transza.Przekazana.do.PF</v>
          </cell>
          <cell r="W431">
            <v>0</v>
          </cell>
          <cell r="AI431">
            <v>0</v>
          </cell>
        </row>
        <row r="432">
          <cell r="A432">
            <v>15</v>
          </cell>
          <cell r="C432" t="str">
            <v>Wypłata do MŚP - średnia</v>
          </cell>
          <cell r="W432">
            <v>0</v>
          </cell>
          <cell r="AI432">
            <v>0</v>
          </cell>
        </row>
        <row r="433">
          <cell r="A433">
            <v>15</v>
          </cell>
          <cell r="C433" t="str">
            <v>Wypłata do MŚP - prognoza PF</v>
          </cell>
          <cell r="W433">
            <v>0</v>
          </cell>
          <cell r="AI433">
            <v>0</v>
          </cell>
        </row>
        <row r="434">
          <cell r="A434">
            <v>15</v>
          </cell>
          <cell r="C434" t="str">
            <v>Wypłata do MŚP - prognoza KPFR</v>
          </cell>
          <cell r="W434">
            <v>0</v>
          </cell>
          <cell r="AI434">
            <v>0</v>
          </cell>
        </row>
        <row r="435">
          <cell r="A435">
            <v>15</v>
          </cell>
          <cell r="C435" t="str">
            <v>Wypłata do MŚP - realizacja</v>
          </cell>
          <cell r="W435">
            <v>0</v>
          </cell>
          <cell r="AI435">
            <v>0</v>
          </cell>
        </row>
        <row r="436">
          <cell r="A436">
            <v>15</v>
          </cell>
          <cell r="C436" t="str">
            <v>Spłata.MŚP.do.PF.Średnia</v>
          </cell>
          <cell r="W436">
            <v>0</v>
          </cell>
          <cell r="AI436">
            <v>0</v>
          </cell>
        </row>
        <row r="437">
          <cell r="A437">
            <v>15</v>
          </cell>
          <cell r="C437" t="str">
            <v>Spłata.MŚP.do.PF.prognoza PF</v>
          </cell>
          <cell r="W437">
            <v>0</v>
          </cell>
          <cell r="AI437">
            <v>0</v>
          </cell>
        </row>
        <row r="438">
          <cell r="A438">
            <v>15</v>
          </cell>
          <cell r="C438" t="str">
            <v>Spłata.MŚP.do.PF.prognoza KPFR</v>
          </cell>
          <cell r="W438">
            <v>0</v>
          </cell>
          <cell r="AI438">
            <v>0</v>
          </cell>
        </row>
        <row r="439">
          <cell r="A439">
            <v>15</v>
          </cell>
          <cell r="C439" t="str">
            <v>Spłata.MŚP.do.PF.Realizacja</v>
          </cell>
          <cell r="W439">
            <v>0</v>
          </cell>
          <cell r="AI439">
            <v>0</v>
          </cell>
        </row>
        <row r="440">
          <cell r="A440">
            <v>15</v>
          </cell>
          <cell r="C440" t="str">
            <v>Spłata transzy PF do KPFR - średnia</v>
          </cell>
          <cell r="W440">
            <v>0</v>
          </cell>
          <cell r="AI440">
            <v>0</v>
          </cell>
        </row>
        <row r="441">
          <cell r="A441">
            <v>15</v>
          </cell>
          <cell r="C441" t="str">
            <v>Spłata transzy PF do KPFR - prognoza PF</v>
          </cell>
          <cell r="W441">
            <v>0</v>
          </cell>
          <cell r="AI441">
            <v>0</v>
          </cell>
        </row>
        <row r="442">
          <cell r="A442">
            <v>15</v>
          </cell>
          <cell r="C442" t="str">
            <v>Spłata transzy PF do KPFR - prognoza KPFR</v>
          </cell>
          <cell r="W442">
            <v>0</v>
          </cell>
          <cell r="AI442">
            <v>0</v>
          </cell>
        </row>
        <row r="443">
          <cell r="A443">
            <v>15</v>
          </cell>
          <cell r="C443" t="str">
            <v>Spłata transzy PF do KPFR - realizacja</v>
          </cell>
          <cell r="W443">
            <v>0</v>
          </cell>
          <cell r="AI443">
            <v>0</v>
          </cell>
        </row>
        <row r="444">
          <cell r="A444">
            <v>15</v>
          </cell>
          <cell r="C444" t="str">
            <v>Transze skumulowane - na podstawie średniej wypłat do MŚP</v>
          </cell>
          <cell r="W444">
            <v>0</v>
          </cell>
          <cell r="AI444">
            <v>0</v>
          </cell>
        </row>
        <row r="445">
          <cell r="A445">
            <v>15</v>
          </cell>
          <cell r="C445" t="str">
            <v>Transze skumulowane - na podstawie prognozy wypłat do MŚP</v>
          </cell>
          <cell r="W445">
            <v>0</v>
          </cell>
          <cell r="AI445">
            <v>0</v>
          </cell>
        </row>
        <row r="446">
          <cell r="A446">
            <v>15</v>
          </cell>
          <cell r="C446" t="str">
            <v>Transze skumulowane - na podstawie prognozy KPFR wypłat do MŚP</v>
          </cell>
          <cell r="W446">
            <v>0</v>
          </cell>
          <cell r="AI446">
            <v>0</v>
          </cell>
        </row>
        <row r="447">
          <cell r="A447">
            <v>15</v>
          </cell>
          <cell r="C447" t="str">
            <v>Transze skumulowane - na podstawie rzeczywistych wypłat do MŚP</v>
          </cell>
          <cell r="W447">
            <v>0</v>
          </cell>
          <cell r="AI447">
            <v>0</v>
          </cell>
        </row>
        <row r="448">
          <cell r="A448">
            <v>15</v>
          </cell>
          <cell r="C448" t="str">
            <v>Saldo środków u PF Średnia</v>
          </cell>
          <cell r="W448">
            <v>0</v>
          </cell>
          <cell r="AI448">
            <v>0</v>
          </cell>
        </row>
        <row r="449">
          <cell r="A449">
            <v>15</v>
          </cell>
          <cell r="C449" t="str">
            <v>Saldo środków u PF prognoza PF</v>
          </cell>
          <cell r="W449">
            <v>0</v>
          </cell>
          <cell r="AI449">
            <v>0</v>
          </cell>
        </row>
        <row r="450">
          <cell r="A450">
            <v>15</v>
          </cell>
          <cell r="C450" t="str">
            <v>Saldo środków u PF prognoza KPFR</v>
          </cell>
          <cell r="W450">
            <v>0</v>
          </cell>
          <cell r="AI450">
            <v>0</v>
          </cell>
        </row>
        <row r="451">
          <cell r="A451">
            <v>15</v>
          </cell>
          <cell r="C451" t="str">
            <v>Saldo środków u PF Realizacja</v>
          </cell>
          <cell r="W451">
            <v>0</v>
          </cell>
          <cell r="AI451">
            <v>0</v>
          </cell>
        </row>
        <row r="452">
          <cell r="A452">
            <v>15</v>
          </cell>
          <cell r="C452" t="str">
            <v>Wypłacone wynagrodzenie PF - na podstawie średnich wypłat i spłat do MŚP</v>
          </cell>
          <cell r="W452">
            <v>0</v>
          </cell>
          <cell r="AI452">
            <v>0</v>
          </cell>
        </row>
        <row r="453">
          <cell r="A453">
            <v>15</v>
          </cell>
          <cell r="C453" t="str">
            <v>Wypłacone wynagrodzenie PF - na podsatwie prognozowanych wypłat i spłat do MŚP</v>
          </cell>
          <cell r="W453">
            <v>0</v>
          </cell>
          <cell r="AI453">
            <v>0</v>
          </cell>
        </row>
        <row r="454">
          <cell r="A454">
            <v>15</v>
          </cell>
          <cell r="C454" t="str">
            <v>Wypłacone wynagrodzenie PF - na podsatwie prognozowanych przez KPFR wypłat i spłat do MŚP</v>
          </cell>
          <cell r="W454">
            <v>0</v>
          </cell>
          <cell r="AI454">
            <v>0</v>
          </cell>
        </row>
        <row r="455">
          <cell r="A455">
            <v>15</v>
          </cell>
          <cell r="C455" t="str">
            <v>Wypłacone wynagrodzenie PF - na podstawie rzeczywistych wypłat i spłat do MŚP</v>
          </cell>
          <cell r="W455">
            <v>0</v>
          </cell>
          <cell r="AI455">
            <v>0</v>
          </cell>
        </row>
        <row r="456">
          <cell r="A456">
            <v>15</v>
          </cell>
          <cell r="C456" t="str">
            <v>Wynagrodzenie.wynikowe.KPFR.Średnie</v>
          </cell>
          <cell r="W456">
            <v>0</v>
          </cell>
          <cell r="AI456">
            <v>0</v>
          </cell>
        </row>
        <row r="457">
          <cell r="A457">
            <v>15</v>
          </cell>
          <cell r="C457" t="str">
            <v>Wynagrodzenie.wynikowe.KPFR.prognoza PF</v>
          </cell>
          <cell r="W457">
            <v>0</v>
          </cell>
          <cell r="AI457">
            <v>0</v>
          </cell>
        </row>
        <row r="458">
          <cell r="A458">
            <v>15</v>
          </cell>
          <cell r="C458" t="str">
            <v>Wynagrodzenie.wynikowe.KPFR.prognoza KPFR</v>
          </cell>
          <cell r="W458">
            <v>0</v>
          </cell>
          <cell r="AI458">
            <v>0</v>
          </cell>
        </row>
        <row r="459">
          <cell r="A459">
            <v>15</v>
          </cell>
          <cell r="C459" t="str">
            <v>Wynagrodzenie.wynikowe.KPFR.Realizacja</v>
          </cell>
          <cell r="W459">
            <v>0</v>
          </cell>
          <cell r="AI459">
            <v>0</v>
          </cell>
        </row>
        <row r="460">
          <cell r="A460">
            <v>15</v>
          </cell>
          <cell r="C460" t="str">
            <v>Odsetki kapitałowe - na podstawie średniej</v>
          </cell>
          <cell r="W460">
            <v>0</v>
          </cell>
          <cell r="AI460">
            <v>0</v>
          </cell>
        </row>
        <row r="461">
          <cell r="A461">
            <v>15</v>
          </cell>
          <cell r="C461" t="str">
            <v>Odsetki kapitałowe - na podstawie prognozy</v>
          </cell>
          <cell r="W461">
            <v>0</v>
          </cell>
          <cell r="AI461">
            <v>0</v>
          </cell>
        </row>
        <row r="462">
          <cell r="A462">
            <v>15</v>
          </cell>
          <cell r="C462" t="str">
            <v>Odsetki kapitałowe - na podstawie prognozy KPFR</v>
          </cell>
          <cell r="W462">
            <v>0</v>
          </cell>
          <cell r="AI462">
            <v>0</v>
          </cell>
        </row>
        <row r="463">
          <cell r="A463">
            <v>15</v>
          </cell>
          <cell r="C463" t="str">
            <v>Odsetki kapitałowe - na podstawie realizacji</v>
          </cell>
          <cell r="W463">
            <v>0</v>
          </cell>
          <cell r="AI463">
            <v>0</v>
          </cell>
        </row>
        <row r="465">
          <cell r="AI465">
            <v>11325511.285496894</v>
          </cell>
        </row>
        <row r="466">
          <cell r="A466" t="str">
            <v>3/2018</v>
          </cell>
          <cell r="C466" t="str">
            <v>Wypłata do MŚP - realizacja</v>
          </cell>
          <cell r="W466">
            <v>2229319.2589999996</v>
          </cell>
        </row>
        <row r="467">
          <cell r="A467" t="str">
            <v>5/2018</v>
          </cell>
          <cell r="C467" t="str">
            <v>Wypłata do MŚP - realizacja</v>
          </cell>
          <cell r="W467">
            <v>1574946.0639999998</v>
          </cell>
        </row>
        <row r="468">
          <cell r="A468" t="str">
            <v>6/2018</v>
          </cell>
          <cell r="C468" t="str">
            <v>Wypłata do MŚP - realizacja</v>
          </cell>
        </row>
        <row r="469">
          <cell r="W469">
            <v>4.1774873234055654E-2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Strategia\analityka%20programu%202014-2020%20ver20%20-%20listopad%202019%20bez%20ECDF,%20KDBS%20z%20czerwc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zej Wójcik" refreshedDate="43823.425541898148" createdVersion="6" refreshedVersion="6" minRefreshableVersion="3" recordCount="29" xr:uid="{42C61732-F40D-4E00-9C2D-96CA2F6ACC70}">
  <cacheSource type="worksheet">
    <worksheetSource ref="A1:CD30" sheet="Syntetyka" r:id="rId2"/>
  </cacheSource>
  <cacheFields count="82">
    <cacheField name="Analiza" numFmtId="0">
      <sharedItems count="35">
        <s v="Suma wypłat transz - średnia"/>
        <s v="Suma wypłat transz - prognoza PF"/>
        <s v="Suma wypłat transz - prognoza KPFR"/>
        <s v="Suma wypłat transz - realizacja"/>
        <s v="Suma wypłat do MŚP - średnia"/>
        <s v="Suma wypłat do MŚP - prognoza PF"/>
        <s v="Suma wypłat do MŚP - prognoza KPFR"/>
        <s v="Suma wypłat do MŚP - realizacja"/>
        <s v="Wypłacone wynagrodzenie PF łącznie - średnia"/>
        <s v="Wypłacone wynagrodzenie PF łącznie - prognoza PF"/>
        <s v="Wypłacone wynagrodzenie PF łącznie - prognoza KPFR"/>
        <s v="Wypłacone wynagrodzenie PF łącznie - realizacja"/>
        <s v="Suma pobranego wynagrodzenia KPFR - średnia"/>
        <s v="Suma pobranego wynagrodzenia KPFR - prognoza PF"/>
        <s v="Suma pobranego wynagrodzenia KPFR - prognoza KPFR"/>
        <s v="Suma pobranego wynagrodzenia KPFR - realizacja"/>
        <s v="Odsetki kapitałowe - na podstawie średniej"/>
        <s v="Odsetki kapitałowe - na podstawie prognozy"/>
        <s v="Odsetki kapitałowe - na podstawie prognozy KPFR"/>
        <s v="Odsetki kapitałowe - na podstawie realizacji"/>
        <s v="Próg transzy"/>
        <s v="Suma wypłat z rachunku bankowego - średnia"/>
        <s v="Suma wypłat z rachunku bankowego - prognoza PF"/>
        <s v="Suma wypłat z rachunku bankowego - prognoza KPFR"/>
        <s v="Suma wypłat z rachunku bankowego - realizacja"/>
        <s v="Dane do SL2014 - średnia"/>
        <s v="Dane do SL2014 - prognoza PF"/>
        <s v="Dane do SL2014 - prognoza KPFR"/>
        <s v="Dane do SL2014 - realizacja"/>
        <s v="Suma wypłat z rachunku bankowego - prognoza" u="1"/>
        <s v="Wypłacone wynagrodzenie PF łącznie - prognoza" u="1"/>
        <s v="Dane do SL2014 - prognoza" u="1"/>
        <s v="Suma wypłat do MŚP - prognoza" u="1"/>
        <s v="Suma wypłat transz - prognoza" u="1"/>
        <s v="Suma pobranego wynagrodzenia KPFR - prognoza" u="1"/>
      </sharedItems>
    </cacheField>
    <cacheField name="Rodzaj" numFmtId="0">
      <sharedItems containsBlank="1"/>
    </cacheField>
    <cacheField name="Opis" numFmtId="0">
      <sharedItems/>
    </cacheField>
    <cacheField name="czerwiec 17" numFmtId="3">
      <sharedItems containsSemiMixedTypes="0" containsString="0" containsNumber="1" containsInteger="1" minValue="0" maxValue="65540340"/>
    </cacheField>
    <cacheField name="lipiec 17" numFmtId="3">
      <sharedItems containsSemiMixedTypes="0" containsString="0" containsNumber="1" containsInteger="1" minValue="0" maxValue="65540340"/>
    </cacheField>
    <cacheField name="sierpień 17" numFmtId="3">
      <sharedItems containsSemiMixedTypes="0" containsString="0" containsNumber="1" containsInteger="1" minValue="0" maxValue="65540340"/>
    </cacheField>
    <cacheField name="wrzesień 17" numFmtId="3">
      <sharedItems containsSemiMixedTypes="0" containsString="0" containsNumber="1" containsInteger="1" minValue="0" maxValue="65540340"/>
    </cacheField>
    <cacheField name="październik 17" numFmtId="3">
      <sharedItems containsSemiMixedTypes="0" containsString="0" containsNumber="1" minValue="0" maxValue="65540340"/>
    </cacheField>
    <cacheField name="listopad 17" numFmtId="3">
      <sharedItems containsSemiMixedTypes="0" containsString="0" containsNumber="1" minValue="0" maxValue="65540340"/>
    </cacheField>
    <cacheField name="grudzień 17" numFmtId="3">
      <sharedItems containsSemiMixedTypes="0" containsString="0" containsNumber="1" minValue="0" maxValue="65540340"/>
    </cacheField>
    <cacheField name="styczeń 18" numFmtId="3">
      <sharedItems containsSemiMixedTypes="0" containsString="0" containsNumber="1" minValue="0" maxValue="65540340"/>
    </cacheField>
    <cacheField name="luty 18" numFmtId="3">
      <sharedItems containsSemiMixedTypes="0" containsString="0" containsNumber="1" minValue="0" maxValue="65540340"/>
    </cacheField>
    <cacheField name="marzec 18" numFmtId="3">
      <sharedItems containsSemiMixedTypes="0" containsString="0" containsNumber="1" minValue="0" maxValue="65540340"/>
    </cacheField>
    <cacheField name="kwiecień 18" numFmtId="3">
      <sharedItems containsSemiMixedTypes="0" containsString="0" containsNumber="1" minValue="0" maxValue="65540340"/>
    </cacheField>
    <cacheField name="maj 18" numFmtId="3">
      <sharedItems containsSemiMixedTypes="0" containsString="0" containsNumber="1" minValue="0" maxValue="65540340"/>
    </cacheField>
    <cacheField name="czerwiec 18" numFmtId="3">
      <sharedItems containsSemiMixedTypes="0" containsString="0" containsNumber="1" minValue="0" maxValue="65540340"/>
    </cacheField>
    <cacheField name="lipiec 18" numFmtId="3">
      <sharedItems containsSemiMixedTypes="0" containsString="0" containsNumber="1" minValue="0" maxValue="65540340"/>
    </cacheField>
    <cacheField name="sierpień 18" numFmtId="3">
      <sharedItems containsSemiMixedTypes="0" containsString="0" containsNumber="1" minValue="0" maxValue="65540340"/>
    </cacheField>
    <cacheField name="wrzesień 18" numFmtId="3">
      <sharedItems containsSemiMixedTypes="0" containsString="0" containsNumber="1" minValue="0" maxValue="65540340"/>
    </cacheField>
    <cacheField name="październik 18" numFmtId="3">
      <sharedItems containsSemiMixedTypes="0" containsString="0" containsNumber="1" minValue="0" maxValue="66972383.093563996"/>
    </cacheField>
    <cacheField name="listopad 18" numFmtId="3">
      <sharedItems containsSemiMixedTypes="0" containsString="0" containsNumber="1" minValue="0" maxValue="71943625.801897332"/>
    </cacheField>
    <cacheField name="grudzień 18" numFmtId="3">
      <sharedItems containsSemiMixedTypes="0" containsString="0" containsNumber="1" minValue="0" maxValue="82540477.940055221"/>
    </cacheField>
    <cacheField name="styczeń 19" numFmtId="3">
      <sharedItems containsSemiMixedTypes="0" containsString="0" containsNumber="1" minValue="0" maxValue="95804817.870873332"/>
    </cacheField>
    <cacheField name="luty 19" numFmtId="3">
      <sharedItems containsSemiMixedTypes="0" containsString="0" containsNumber="1" minValue="0" maxValue="103098418.55618034"/>
    </cacheField>
    <cacheField name="marzec 19" numFmtId="3">
      <sharedItems containsSemiMixedTypes="0" containsString="0" containsNumber="1" minValue="0" maxValue="108055917.73381191"/>
    </cacheField>
    <cacheField name="kwiecień 19" numFmtId="3">
      <sharedItems containsSemiMixedTypes="0" containsString="0" containsNumber="1" minValue="0" maxValue="117721548.83557412"/>
    </cacheField>
    <cacheField name="maj 19" numFmtId="0">
      <sharedItems containsSemiMixedTypes="0" containsString="0" containsNumber="1" minValue="0" maxValue="185697630"/>
    </cacheField>
    <cacheField name="czerwiec 19" numFmtId="3">
      <sharedItems containsSemiMixedTypes="0" containsString="0" containsNumber="1" minValue="0" maxValue="185697630"/>
    </cacheField>
    <cacheField name="lipiec 19" numFmtId="3">
      <sharedItems containsSemiMixedTypes="0" containsString="0" containsNumber="1" minValue="110401.02739726027" maxValue="185697630"/>
    </cacheField>
    <cacheField name="sierpień 19" numFmtId="3">
      <sharedItems containsSemiMixedTypes="0" containsString="0" containsNumber="1" minValue="110401.02739726027" maxValue="185697630"/>
    </cacheField>
    <cacheField name="wrzesień 19" numFmtId="3">
      <sharedItems containsSemiMixedTypes="0" containsString="0" containsNumber="1" minValue="110401.02739726027" maxValue="185697630"/>
    </cacheField>
    <cacheField name="październik 19" numFmtId="3">
      <sharedItems containsMixedTypes="1" containsNumber="1" minValue="529347.32000000007" maxValue="185697630"/>
    </cacheField>
    <cacheField name="listopad 19" numFmtId="3">
      <sharedItems containsMixedTypes="1" containsNumber="1" minValue="529347.32000000007" maxValue="185697630"/>
    </cacheField>
    <cacheField name="grudzień 19" numFmtId="3">
      <sharedItems containsMixedTypes="1" containsNumber="1" minValue="529347.32000000007" maxValue="187323876.20876104"/>
    </cacheField>
    <cacheField name="styczeń 20" numFmtId="3">
      <sharedItems containsMixedTypes="1" containsNumber="1" minValue="529347.32000000007" maxValue="190388911.69444194"/>
    </cacheField>
    <cacheField name="luty 20" numFmtId="3">
      <sharedItems containsMixedTypes="1" containsNumber="1" minValue="529347.32000000007" maxValue="227265205.44444194"/>
    </cacheField>
    <cacheField name="marzec 20" numFmtId="3">
      <sharedItems containsMixedTypes="1" containsNumber="1" minValue="529347.32000000007" maxValue="232716963.77777529"/>
    </cacheField>
    <cacheField name="kwiecień 20" numFmtId="3">
      <sharedItems containsMixedTypes="1" containsNumber="1" minValue="529347.32000000007" maxValue="234870578.77348065"/>
    </cacheField>
    <cacheField name="maj 20" numFmtId="3">
      <sharedItems containsMixedTypes="1" containsNumber="1" minValue="529347.32000000007" maxValue="234819578.77348065"/>
    </cacheField>
    <cacheField name="czerwiec 20" numFmtId="3">
      <sharedItems containsMixedTypes="1" containsNumber="1" minValue="529347.32000000007" maxValue="234779699.606814"/>
    </cacheField>
    <cacheField name="lipiec 20" numFmtId="3">
      <sharedItems containsMixedTypes="1" containsNumber="1" minValue="529347.32000000007" maxValue="236848744.18325332"/>
    </cacheField>
    <cacheField name="sierpień 20" numFmtId="3">
      <sharedItems containsMixedTypes="1" containsNumber="1" minValue="529347.32000000007" maxValue="239637124.41383064"/>
    </cacheField>
    <cacheField name="wrzesień 20" numFmtId="3">
      <sharedItems containsMixedTypes="1" containsNumber="1" minValue="529347.32000000007" maxValue="272137786.89158666"/>
    </cacheField>
    <cacheField name="październik 20" numFmtId="3">
      <sharedItems containsMixedTypes="1" containsNumber="1" minValue="529347.32000000007" maxValue="279770209.16153449"/>
    </cacheField>
    <cacheField name="listopad 20" numFmtId="3">
      <sharedItems containsMixedTypes="1" containsNumber="1" minValue="529347.32000000007" maxValue="279727018.53653449"/>
    </cacheField>
    <cacheField name="grudzień 20" numFmtId="3">
      <sharedItems containsMixedTypes="1" containsNumber="1" minValue="529347.32000000007" maxValue="279692345.6198678"/>
    </cacheField>
    <cacheField name="styczeń 21" numFmtId="3">
      <sharedItems containsMixedTypes="1" containsNumber="1" minValue="529347.32000000007" maxValue="281803182.82645273"/>
    </cacheField>
    <cacheField name="luty 21" numFmtId="3">
      <sharedItems containsMixedTypes="1" containsNumber="1" minValue="529347.32000000007" maxValue="317101345.32645273"/>
    </cacheField>
    <cacheField name="marzec 21" numFmtId="3">
      <sharedItems containsMixedTypes="1" containsNumber="1" minValue="529347.32000000007" maxValue="322566119.28478605"/>
    </cacheField>
    <cacheField name="kwiecień 21" numFmtId="3">
      <sharedItems containsMixedTypes="1" containsNumber="1" minValue="529347.32000000007" maxValue="324699094.71030849"/>
    </cacheField>
    <cacheField name="maj 21" numFmtId="3">
      <sharedItems containsMixedTypes="1" containsNumber="1" minValue="529347.32000000007" maxValue="324655904.08530849"/>
    </cacheField>
    <cacheField name="czerwiec 21" numFmtId="3">
      <sharedItems containsMixedTypes="1" containsNumber="1" minValue="529347.32000000007" maxValue="324621231.16864181"/>
    </cacheField>
    <cacheField name="lipiec 21" numFmtId="3">
      <sharedItems containsMixedTypes="1" containsNumber="1" minValue="529347.32000000007" maxValue="326791980.76741445"/>
    </cacheField>
    <cacheField name="sierpień 21" numFmtId="3">
      <sharedItems containsMixedTypes="1" containsNumber="1" minValue="529347.32000000007" maxValue="326774343.26741445"/>
    </cacheField>
    <cacheField name="wrzesień 21" numFmtId="3">
      <sharedItems containsMixedTypes="1" containsNumber="1" minValue="529347.32000000007" maxValue="327417155.76741445"/>
    </cacheField>
    <cacheField name="październik 21" numFmtId="3">
      <sharedItems containsMixedTypes="1" containsNumber="1" minValue="529347.32000000007" maxValue="330545893.29133976"/>
    </cacheField>
    <cacheField name="listopad 21" numFmtId="3">
      <sharedItems containsMixedTypes="1" containsNumber="1" minValue="529347.32000000007" maxValue="330545893.29133976"/>
    </cacheField>
    <cacheField name="grudzień 21" numFmtId="3">
      <sharedItems containsMixedTypes="1" containsNumber="1" minValue="529347.32000000007" maxValue="330545893.29133976"/>
    </cacheField>
    <cacheField name="styczeń 22" numFmtId="3">
      <sharedItems containsMixedTypes="1" containsNumber="1" minValue="529347.32000000007" maxValue="331348809.19399643"/>
    </cacheField>
    <cacheField name="luty 22" numFmtId="3">
      <sharedItems containsMixedTypes="1" containsNumber="1" minValue="529347.32000000007" maxValue="331348809.19399643"/>
    </cacheField>
    <cacheField name="marzec 22" numFmtId="3">
      <sharedItems containsMixedTypes="1" containsNumber="1" minValue="529347.32000000007" maxValue="331348809.19399643"/>
    </cacheField>
    <cacheField name="kwiecień 22" numFmtId="3">
      <sharedItems containsMixedTypes="1" containsNumber="1" minValue="529347.32000000007" maxValue="334126677.48848605"/>
    </cacheField>
    <cacheField name="maj 22" numFmtId="3">
      <sharedItems containsMixedTypes="1" containsNumber="1" minValue="529347.32000000007" maxValue="337124910.82181931"/>
    </cacheField>
    <cacheField name="czerwiec 22" numFmtId="3">
      <sharedItems containsMixedTypes="1" containsNumber="1" minValue="529347.32000000007" maxValue="340940844.15515268"/>
    </cacheField>
    <cacheField name="lipiec 22" numFmtId="3">
      <sharedItems containsMixedTypes="1" containsNumber="1" minValue="529347.32000000007" maxValue="347467367.35857469"/>
    </cacheField>
    <cacheField name="sierpień 22" numFmtId="3">
      <sharedItems containsMixedTypes="1" containsNumber="1" minValue="529347.32000000007" maxValue="353395692.35857469"/>
    </cacheField>
    <cacheField name="wrzesień 22" numFmtId="3">
      <sharedItems containsMixedTypes="1" containsNumber="1" minValue="529347.32000000007" maxValue="360209859.02524137"/>
    </cacheField>
    <cacheField name="październik 22" numFmtId="3">
      <sharedItems containsMixedTypes="1" containsNumber="1" minValue="529347.32000000007" maxValue="370186782.08575195"/>
    </cacheField>
    <cacheField name="listopad 22" numFmtId="3">
      <sharedItems containsMixedTypes="1" containsNumber="1" minValue="529347.32000000007" maxValue="379045198.75241858"/>
    </cacheField>
    <cacheField name="grudzień 22" numFmtId="3">
      <sharedItems containsMixedTypes="1" containsNumber="1" minValue="529347.32000000007" maxValue="388244323.75241858"/>
    </cacheField>
    <cacheField name="styczeń 23" numFmtId="3">
      <sharedItems containsMixedTypes="1" containsNumber="1" minValue="529347.32000000007" maxValue="400570934.07608169"/>
    </cacheField>
    <cacheField name="luty 23" numFmtId="3">
      <sharedItems containsMixedTypes="1" containsNumber="1" minValue="529347.32000000007" maxValue="410451475.74274832"/>
    </cacheField>
    <cacheField name="marzec 23" numFmtId="3">
      <sharedItems containsMixedTypes="1" containsNumber="1" minValue="529347.32000000007" maxValue="420672725.74274832"/>
    </cacheField>
    <cacheField name="kwiecień 23" numFmtId="3">
      <sharedItems containsMixedTypes="1" containsNumber="1" minValue="529347.32000000007" maxValue="434556670.54725498"/>
    </cacheField>
    <cacheField name="maj 23" numFmtId="3">
      <sharedItems containsMixedTypes="1" containsNumber="1" minValue="529347.32000000007" maxValue="445868187.21392161"/>
    </cacheField>
    <cacheField name="czerwiec 23" numFmtId="3">
      <sharedItems containsMixedTypes="1" containsNumber="1" minValue="529347.32000000007" maxValue="456838995.54725498"/>
    </cacheField>
    <cacheField name="lipiec 23" numFmtId="3">
      <sharedItems containsMixedTypes="1" containsNumber="1" minValue="529347.32000000007" maxValue="470646179.57095623"/>
    </cacheField>
    <cacheField name="sierpień 23" numFmtId="3">
      <sharedItems containsMixedTypes="1" containsNumber="1" minValue="529347.32000000007" maxValue="480867429.57095623"/>
    </cacheField>
    <cacheField name="wrzesień 23" numFmtId="3">
      <sharedItems containsMixedTypes="1" containsNumber="1" minValue="529347.32000000007" maxValue="490747971.23762298"/>
    </cacheField>
    <cacheField name="październik 23" numFmtId="3">
      <sharedItems containsMixedTypes="1" containsNumber="1" minValue="529347.32000000007" maxValue="500781418.45155925"/>
    </cacheField>
    <cacheField name="listopad 23" numFmtId="3">
      <sharedItems containsMixedTypes="1" containsNumber="1" minValue="529347.32000000007" maxValue="505551335.11822587"/>
    </cacheField>
    <cacheField name="grudzień 23" numFmtId="3">
      <sharedItems containsMixedTypes="1" containsNumber="1" minValue="529347.32000000007" maxValue="505551335.118225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x v="0"/>
    <s v="średnia"/>
    <s v="AS"/>
    <n v="0"/>
    <n v="0"/>
    <n v="0"/>
    <n v="0"/>
    <n v="0"/>
    <n v="0"/>
    <n v="0"/>
    <n v="16362500"/>
    <n v="21356250"/>
    <n v="21356250"/>
    <n v="27093750"/>
    <n v="42712500"/>
    <n v="42712500"/>
    <n v="42712500"/>
    <n v="42712500"/>
    <n v="55207500"/>
    <n v="62538750"/>
    <n v="67532500"/>
    <n v="78157500"/>
    <n v="90652500"/>
    <n v="97983750"/>
    <n v="102977500"/>
    <n v="102977500"/>
    <n v="113602500"/>
    <n v="113602500"/>
    <n v="113602500"/>
    <n v="126097500"/>
    <n v="127691250"/>
    <n v="163051250"/>
    <n v="168576250"/>
    <n v="168576250"/>
    <n v="181071250"/>
    <n v="218025000"/>
    <n v="223550000"/>
    <n v="223550000"/>
    <n v="223550000"/>
    <n v="223550000"/>
    <n v="223550000"/>
    <n v="223550000"/>
    <n v="258910000"/>
    <n v="264435000"/>
    <n v="264435000"/>
    <n v="264435000"/>
    <n v="264435000"/>
    <n v="299795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</r>
  <r>
    <x v="1"/>
    <s v="prognoza PF"/>
    <s v="AP"/>
    <n v="0"/>
    <n v="0"/>
    <n v="0"/>
    <n v="0"/>
    <n v="0"/>
    <n v="0"/>
    <n v="0"/>
    <n v="16362500"/>
    <n v="21356250"/>
    <n v="21356250"/>
    <n v="21356250"/>
    <n v="21356250"/>
    <n v="31981250"/>
    <n v="37718750"/>
    <n v="42712500"/>
    <n v="55207500"/>
    <n v="56801250"/>
    <n v="67426250"/>
    <n v="78157500"/>
    <n v="78157500"/>
    <n v="78157500"/>
    <n v="88888750"/>
    <n v="112008750"/>
    <n v="113602500"/>
    <n v="113602500"/>
    <n v="113602500"/>
    <n v="126097500"/>
    <n v="126097500"/>
    <n v="161457500"/>
    <n v="166982500"/>
    <n v="179477500"/>
    <n v="179477500"/>
    <n v="184577500"/>
    <n v="184577500"/>
    <n v="214837500"/>
    <n v="221531250"/>
    <n v="221531250"/>
    <n v="221531250"/>
    <n v="226631250"/>
    <n v="22663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  <n v="256891250"/>
  </r>
  <r>
    <x v="2"/>
    <s v="prognoza KPFR"/>
    <s v="AK"/>
    <n v="0"/>
    <n v="0"/>
    <n v="0"/>
    <n v="0"/>
    <n v="0"/>
    <n v="0"/>
    <n v="0"/>
    <n v="16362500"/>
    <n v="21356250"/>
    <n v="21356250"/>
    <n v="21356250"/>
    <n v="21356250"/>
    <n v="21356250"/>
    <n v="21356250"/>
    <n v="21356250"/>
    <n v="33851250"/>
    <n v="35445000"/>
    <n v="35445000"/>
    <n v="35445000"/>
    <n v="35445000"/>
    <n v="35445000"/>
    <n v="35445000"/>
    <n v="35445000"/>
    <n v="35445000"/>
    <n v="35445000"/>
    <n v="35445000"/>
    <n v="112008750"/>
    <n v="112008750"/>
    <n v="159863750"/>
    <n v="165388750"/>
    <n v="165388750"/>
    <n v="165388750"/>
    <n v="177883750"/>
    <n v="177883750"/>
    <n v="177883750"/>
    <n v="177883750"/>
    <n v="177883750"/>
    <n v="218768750"/>
    <n v="218768750"/>
    <n v="218768750"/>
    <n v="218768750"/>
    <n v="218768750"/>
    <n v="218768750"/>
    <n v="259653750"/>
    <n v="259653750"/>
    <n v="259653750"/>
    <n v="300538750"/>
    <n v="300538750"/>
    <n v="300538750"/>
    <n v="300538750"/>
    <n v="300538750"/>
    <n v="300538750"/>
    <n v="300538750"/>
    <n v="300538750"/>
    <n v="300538750"/>
    <n v="300538750"/>
    <n v="300538750"/>
    <n v="300538750"/>
    <n v="300538750"/>
    <n v="300538750"/>
    <n v="300538750"/>
    <n v="300538750"/>
    <n v="300538750"/>
    <n v="300538750"/>
    <n v="300538750"/>
    <n v="300538750"/>
    <n v="300538750"/>
    <n v="300538750"/>
    <n v="300538750"/>
    <n v="300538750"/>
    <n v="300538750"/>
    <n v="300538750"/>
    <n v="300538750"/>
    <n v="300538750"/>
    <n v="300538750"/>
    <n v="300538750"/>
    <n v="300538750"/>
    <n v="300538750"/>
    <n v="300538750"/>
  </r>
  <r>
    <x v="3"/>
    <s v="realizacja"/>
    <s v="AR"/>
    <n v="0"/>
    <n v="0"/>
    <n v="0"/>
    <n v="0"/>
    <n v="0"/>
    <n v="0"/>
    <n v="0"/>
    <n v="16362500"/>
    <n v="21356250"/>
    <n v="21356250"/>
    <n v="21356250"/>
    <n v="21356250"/>
    <n v="31981250"/>
    <n v="31981250"/>
    <n v="31981250"/>
    <n v="44476250"/>
    <n v="56695000"/>
    <n v="56695000"/>
    <n v="67426250"/>
    <n v="67426250"/>
    <n v="78051250"/>
    <n v="78051250"/>
    <n v="78051250"/>
    <n v="88782500"/>
    <n v="107015000"/>
    <n v="112008750"/>
    <n v="112008750"/>
    <n v="112008750"/>
    <n v="159863750"/>
    <n v="165388750"/>
    <n v="165388750"/>
    <n v="165388750"/>
    <n v="178138750"/>
    <n v="178138750"/>
    <n v="178138750"/>
    <n v="178138750"/>
    <n v="178138750"/>
    <n v="178138750"/>
    <n v="178138750"/>
    <n v="190888750"/>
    <n v="190888750"/>
    <n v="190888750"/>
    <n v="190888750"/>
    <n v="19088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  <n v="203638750"/>
  </r>
  <r>
    <x v="4"/>
    <s v="średnia"/>
    <s v="BS"/>
    <n v="0"/>
    <n v="0"/>
    <n v="0"/>
    <n v="0"/>
    <n v="0"/>
    <n v="0"/>
    <n v="0"/>
    <n v="2978728.0701754382"/>
    <n v="7008771.9298245609"/>
    <n v="11038815.789473685"/>
    <n v="15068859.649122804"/>
    <n v="19098903.50877193"/>
    <n v="23128947.368421052"/>
    <n v="27158991.228070177"/>
    <n v="31189035.087719299"/>
    <n v="37301578.947368421"/>
    <n v="43679747.80701755"/>
    <n v="50057916.666666664"/>
    <n v="56436085.526315793"/>
    <n v="62814254.385964915"/>
    <n v="69192423.245614022"/>
    <n v="75570592.105263144"/>
    <n v="81948760.96491228"/>
    <n v="88326929.824561402"/>
    <n v="94705098.684210509"/>
    <n v="101083267.54385963"/>
    <n v="106253541.66666666"/>
    <n v="110372499.99999999"/>
    <n v="120384791.66666666"/>
    <n v="131317916.66666666"/>
    <n v="142251041.66666666"/>
    <n v="151413333.33333331"/>
    <n v="160575625.00000003"/>
    <n v="169737916.66666666"/>
    <n v="178900208.33333331"/>
    <n v="188062500"/>
    <n v="197224791.66666666"/>
    <n v="206387083.33333331"/>
    <n v="215549375"/>
    <n v="222629166.66666666"/>
    <n v="229443333.33333331"/>
    <n v="236257500"/>
    <n v="243071666.66666666"/>
    <n v="249885833.33333334"/>
    <n v="256700000.00000003"/>
    <n v="263514166.66666666"/>
    <n v="270328333.33333337"/>
    <n v="277142500"/>
    <n v="283956666.66666663"/>
    <n v="290770833.33333337"/>
    <n v="297585000"/>
    <n v="304399166.66666669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  <n v="305320000"/>
  </r>
  <r>
    <x v="5"/>
    <s v="prognoza PF"/>
    <s v="BP"/>
    <n v="0"/>
    <n v="0"/>
    <n v="0"/>
    <n v="0"/>
    <n v="0"/>
    <n v="0"/>
    <n v="0"/>
    <n v="643010.54999999993"/>
    <n v="722450.54999999993"/>
    <n v="6268046.5"/>
    <n v="9518306.6400000006"/>
    <n v="12580110.510000002"/>
    <n v="17280370.650000002"/>
    <n v="22430630.790000003"/>
    <n v="26530630.790000003"/>
    <n v="32230630.790000003"/>
    <n v="36115030.790000007"/>
    <n v="42025030.790000007"/>
    <n v="48132204.703043483"/>
    <n v="54146178.61608696"/>
    <n v="60708378.61608696"/>
    <n v="73025928.61608696"/>
    <n v="85644848.61608696"/>
    <n v="93169898.61608696"/>
    <n v="102804168.61608696"/>
    <n v="111006718.61608696"/>
    <n v="116360373.61608696"/>
    <n v="120434973.61608696"/>
    <n v="123434973.61608696"/>
    <n v="127811563.61608696"/>
    <n v="132116563.61608696"/>
    <n v="142201563.61608696"/>
    <n v="152186563.61608696"/>
    <n v="162271563.61608696"/>
    <n v="172056563.61608696"/>
    <n v="181056563.61608696"/>
    <n v="189561597.61608696"/>
    <n v="196891597.61608696"/>
    <n v="204421597.61608696"/>
    <n v="212091597.61608696"/>
    <n v="2124895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  <n v="212750097.61608696"/>
  </r>
  <r>
    <x v="6"/>
    <s v="prognoza KPFR"/>
    <s v="BK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879738.702600688"/>
    <n v="103033932.37710069"/>
    <n v="106479728.37160069"/>
    <n v="110606941.03276734"/>
    <n v="115074862.02726735"/>
    <n v="120087916.35510069"/>
    <n v="124769036.30093403"/>
    <n v="130063431.24676734"/>
    <n v="135766676.1926007"/>
    <n v="142287621.13843402"/>
    <n v="149966974.41760069"/>
    <n v="158600311.03010067"/>
    <n v="168119489.30926734"/>
    <n v="175955780.975934"/>
    <n v="184814197.64260066"/>
    <n v="194013322.64260066"/>
    <n v="203621297.64260066"/>
    <n v="213501839.30926734"/>
    <n v="223723089.30926734"/>
    <n v="234625755.975934"/>
    <n v="245937272.64260066"/>
    <n v="256908080.975934"/>
    <n v="267470039.30926737"/>
    <n v="277691289.3092674"/>
    <n v="287571830.97593403"/>
    <n v="294522280.97593403"/>
    <n v="299292197.64260066"/>
    <n v="299292197.64260066"/>
    <n v="299292197.64260066"/>
    <n v="299973614.30926728"/>
    <n v="300995739.30926728"/>
    <n v="302562997.64260066"/>
    <n v="304539105.97593403"/>
    <n v="307128489.30926734"/>
    <n v="310126722.64260066"/>
    <n v="313942655.97593403"/>
    <n v="318916997.64260066"/>
    <n v="324845322.64260066"/>
    <n v="331659489.30926734"/>
    <n v="339495780.97593403"/>
    <n v="348354197.64260066"/>
    <n v="357553322.64260066"/>
    <n v="367161297.64260066"/>
    <n v="377041839.30926728"/>
    <n v="387263089.30926728"/>
    <n v="398165755.97593403"/>
    <n v="409477272.64260066"/>
    <n v="420448080.97593403"/>
    <n v="431010039.30926728"/>
    <n v="441231289.30926728"/>
    <n v="451111830.97593403"/>
    <n v="458062280.97593403"/>
    <n v="462832197.64260066"/>
    <n v="462832197.64260066"/>
  </r>
  <r>
    <x v="7"/>
    <s v="realizacja"/>
    <s v="BR"/>
    <n v="0"/>
    <n v="0"/>
    <n v="0"/>
    <n v="0"/>
    <n v="0"/>
    <n v="0"/>
    <n v="0"/>
    <n v="643010.55000000005"/>
    <n v="987614.03850000002"/>
    <n v="2264063.5180000002"/>
    <n v="5054801.0984999994"/>
    <n v="8703011.8399999999"/>
    <n v="10606856.3005"/>
    <n v="13515203.357999999"/>
    <n v="17537329.536499999"/>
    <n v="23458990.594999999"/>
    <n v="27461833.326500002"/>
    <n v="31667075.853499997"/>
    <n v="36465029.1765"/>
    <n v="41306989.460000001"/>
    <n v="46176448.538111366"/>
    <n v="55358411.931998856"/>
    <n v="65382448.00617972"/>
    <n v="75058781.497499987"/>
    <n v="83152559.531602234"/>
    <n v="89879738.702600688"/>
    <n v="101894038.73769177"/>
    <n v="104884508.40936096"/>
    <n v="110109217.85936098"/>
    <n v="113830593.36936066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  <n v="108084420.28936064"/>
  </r>
  <r>
    <x v="8"/>
    <s v="średnia"/>
    <s v="CS"/>
    <n v="0"/>
    <n v="0"/>
    <n v="0"/>
    <n v="0"/>
    <n v="0"/>
    <n v="0"/>
    <n v="0"/>
    <n v="0"/>
    <n v="0"/>
    <n v="0"/>
    <n v="294181.02533731586"/>
    <n v="294181.02533731586"/>
    <n v="294181.02533731586"/>
    <n v="642394.59861074318"/>
    <n v="642394.59861074318"/>
    <n v="642394.59861074318"/>
    <n v="1012804.7840127199"/>
    <n v="1012804.7840127199"/>
    <n v="1012804.7840127199"/>
    <n v="1445269.5928469095"/>
    <n v="1445269.5928469095"/>
    <n v="1445269.5928469095"/>
    <n v="1901396.9935763469"/>
    <n v="1901396.9935763469"/>
    <n v="1901396.9935763469"/>
    <n v="2381345.9309448581"/>
    <n v="2381345.9309448581"/>
    <n v="2381345.9309448581"/>
    <n v="2712539.5132484338"/>
    <n v="2712539.5132484338"/>
    <n v="2712539.5132484338"/>
    <n v="4319266.2001924105"/>
    <n v="4319266.2001924105"/>
    <n v="4319266.2001924105"/>
    <n v="5998893.6943567153"/>
    <n v="5998893.6943567153"/>
    <n v="5998893.6943567153"/>
    <n v="7702129.8177804472"/>
    <n v="7702129.8177804472"/>
    <n v="7702129.8177804472"/>
    <n v="9427156.1521933284"/>
    <n v="9427156.1521933284"/>
    <n v="9427156.1521933284"/>
    <n v="11131545.937186621"/>
    <n v="11131545.937186621"/>
    <n v="11131545.937186621"/>
    <n v="12852085.663263526"/>
    <n v="12852085.663263526"/>
    <n v="12852085.663263526"/>
    <n v="14590207.595026964"/>
    <n v="14590207.595026964"/>
    <n v="14590207.595026964"/>
    <n v="16345841.351959441"/>
    <n v="16345841.351959441"/>
    <n v="16345841.351959441"/>
    <n v="16708960.945222789"/>
    <n v="16708960.945222789"/>
    <n v="16708960.945222789"/>
    <n v="17029063.776788466"/>
    <n v="17029063.776788466"/>
    <n v="17029063.776788466"/>
    <n v="17344511.291100904"/>
    <n v="17344511.291100904"/>
    <n v="17344511.291100904"/>
    <n v="17654970.012404516"/>
    <n v="17654970.012404516"/>
    <n v="17654970.012404516"/>
    <n v="17959832.046229482"/>
    <n v="17959832.046229482"/>
    <n v="17959832.046229482"/>
    <n v="18258092.745188683"/>
    <n v="18258092.745188683"/>
    <n v="18258092.745188683"/>
    <n v="18551294.270621557"/>
    <n v="18551294.270621557"/>
    <n v="18551294.270621557"/>
    <n v="18839366.24201059"/>
    <n v="18839366.24201059"/>
    <n v="18839366.24201059"/>
  </r>
  <r>
    <x v="9"/>
    <s v="prognoza PF"/>
    <s v="CP"/>
    <n v="0"/>
    <n v="0"/>
    <n v="0"/>
    <n v="0"/>
    <n v="0"/>
    <n v="0"/>
    <n v="0"/>
    <n v="0"/>
    <n v="0"/>
    <n v="0"/>
    <n v="133191.91166438354"/>
    <n v="133191.91166438354"/>
    <n v="133191.91166438354"/>
    <n v="359426.41303434334"/>
    <n v="359426.41303434334"/>
    <n v="359426.41303434334"/>
    <n v="822747.6613955124"/>
    <n v="822747.6613955124"/>
    <n v="822747.6613955124"/>
    <n v="1354349.8083775768"/>
    <n v="1354349.8083775768"/>
    <n v="1354349.8083775768"/>
    <n v="2012956.2967699515"/>
    <n v="2012956.2967699515"/>
    <n v="2012956.2967699515"/>
    <n v="3025679.4210967678"/>
    <n v="3025679.4210967678"/>
    <n v="3025679.4210967678"/>
    <n v="3406143.8883880386"/>
    <n v="3406143.8883880386"/>
    <n v="3406143.8883880386"/>
    <n v="3959080.9263457684"/>
    <n v="3959080.9263457684"/>
    <n v="3959080.9263457684"/>
    <n v="5818935.6023135865"/>
    <n v="5818935.6023135865"/>
    <n v="5818935.6023135865"/>
    <n v="7695754.7872682903"/>
    <n v="7695754.7872682903"/>
    <n v="7695754.7872682903"/>
    <n v="9560873.0739800688"/>
    <n v="9560873.0739800688"/>
    <n v="9560873.0739800688"/>
    <n v="9827457.2604370173"/>
    <n v="9827457.2604370173"/>
    <n v="9827457.2604370173"/>
    <n v="10073182.273837658"/>
    <n v="10073182.273837658"/>
    <n v="10073182.273837658"/>
    <n v="10315593.476084201"/>
    <n v="10315593.476084201"/>
    <n v="10315593.476084201"/>
    <n v="10554095.559491945"/>
    <n v="10554095.559491945"/>
    <n v="10554095.559491945"/>
    <n v="10787909.848083679"/>
    <n v="10787909.848083679"/>
    <n v="10787909.848083679"/>
    <n v="11015655.842423409"/>
    <n v="11015655.842423409"/>
    <n v="11015655.842423409"/>
    <n v="11239433.767084867"/>
    <n v="11239433.767084867"/>
    <n v="11239433.767084867"/>
    <n v="11459184.671228589"/>
    <n v="11459184.671228589"/>
    <n v="11459184.671228589"/>
    <n v="11674247.780556308"/>
    <n v="11674247.780556308"/>
    <n v="11674247.780556308"/>
    <n v="11883478.398989884"/>
    <n v="11883478.398989884"/>
    <n v="11883478.398989884"/>
    <n v="12088623.046066258"/>
    <n v="12088623.046066258"/>
    <n v="12088623.046066258"/>
    <n v="12289622.770945961"/>
    <n v="12289622.770945961"/>
    <n v="12289622.770945961"/>
  </r>
  <r>
    <x v="10"/>
    <s v="prognoza KPFR"/>
    <s v="CK"/>
    <n v="0"/>
    <n v="0"/>
    <n v="0"/>
    <n v="0"/>
    <n v="0"/>
    <n v="0"/>
    <n v="0"/>
    <n v="0"/>
    <n v="0"/>
    <n v="0"/>
    <n v="10188.356164383562"/>
    <n v="10188.356164383562"/>
    <n v="10188.356164383562"/>
    <n v="20489.916286149164"/>
    <n v="20489.916286149164"/>
    <n v="20489.916286149164"/>
    <n v="43152.442922374437"/>
    <n v="43152.442922374437"/>
    <n v="43152.442922374437"/>
    <n v="65814.969558599711"/>
    <n v="65814.969558599711"/>
    <n v="65814.969558599711"/>
    <n v="87984.832572298328"/>
    <n v="87984.832572298328"/>
    <n v="87984.832572298328"/>
    <n v="110401.02739726027"/>
    <n v="110401.02739726027"/>
    <n v="110401.02739726027"/>
    <n v="2258006.4594915048"/>
    <n v="2258006.4594915048"/>
    <n v="2258006.4594915048"/>
    <n v="2640263.6689117881"/>
    <n v="2640263.6689117881"/>
    <n v="2640263.6689117881"/>
    <n v="3357126.8825992625"/>
    <n v="3357126.8825992625"/>
    <n v="3357126.8825992625"/>
    <n v="4591921.8660967536"/>
    <n v="4591921.8660967536"/>
    <n v="4591921.8660967536"/>
    <n v="6463419.9552808162"/>
    <n v="6463419.9552808162"/>
    <n v="6463419.9552808162"/>
    <n v="8719037.7810489424"/>
    <n v="8719037.7810489424"/>
    <n v="8719037.7810489424"/>
    <n v="11263312.217100931"/>
    <n v="11263312.217100931"/>
    <n v="11263312.217100931"/>
    <n v="13786775.336145768"/>
    <n v="13786775.336145768"/>
    <n v="13786775.336145768"/>
    <n v="15615803.327665944"/>
    <n v="15615803.327665944"/>
    <n v="15615803.327665944"/>
    <n v="15976924.818850331"/>
    <n v="15976924.818850331"/>
    <n v="15976924.818850331"/>
    <n v="16622480.905629188"/>
    <n v="16622480.905629188"/>
    <n v="16622480.905629188"/>
    <n v="17610979.167223029"/>
    <n v="17610979.167223029"/>
    <n v="17610979.167223029"/>
    <n v="19195288.895971481"/>
    <n v="19195288.895971481"/>
    <n v="19195288.895971481"/>
    <n v="21371432.475812722"/>
    <n v="21371432.475812722"/>
    <n v="21371432.475812722"/>
    <n v="23836068.504747014"/>
    <n v="23836068.504747014"/>
    <n v="23836068.504747014"/>
    <n v="26574041.324604139"/>
    <n v="26574041.324604139"/>
    <n v="26574041.324604139"/>
    <n v="29160741.400580876"/>
    <n v="29160741.400580876"/>
    <n v="29160741.400580876"/>
  </r>
  <r>
    <x v="11"/>
    <s v="realizacja"/>
    <s v="CR"/>
    <n v="0"/>
    <n v="0"/>
    <n v="0"/>
    <n v="0"/>
    <n v="0"/>
    <n v="0"/>
    <n v="0"/>
    <n v="0"/>
    <n v="42500"/>
    <n v="42500"/>
    <n v="67723.851200000005"/>
    <n v="67723.851200000005"/>
    <n v="67723.851200000005"/>
    <n v="184440.953752"/>
    <n v="226940.953752"/>
    <n v="276940.953752"/>
    <n v="439608.58274849993"/>
    <n v="439608.58274849993"/>
    <n v="439608.58274849993"/>
    <n v="633136.40808899992"/>
    <n v="633136.40808899992"/>
    <n v="633136.40808899992"/>
    <n v="1034531.29703318"/>
    <n v="1034531.29703318"/>
    <n v="1037753.74703318"/>
    <n v="2041774.4482875001"/>
    <n v="2065415.8182875002"/>
    <n v="2065415.8182875002"/>
    <n v="2747318.4626749954"/>
    <n v="2747318.4626749954"/>
    <n v="2747318.4626749954"/>
    <n v="2617787.3495434239"/>
    <n v="2617787.3495434239"/>
    <n v="2617787.3495434239"/>
    <n v="2746138.1338239945"/>
    <n v="2746138.1338239945"/>
    <n v="2746138.1338239945"/>
    <n v="2874488.9181045657"/>
    <n v="2874488.9181045657"/>
    <n v="2874488.9181045657"/>
    <n v="3003608.2894323659"/>
    <n v="3003608.2894323659"/>
    <n v="3003608.2894323659"/>
    <n v="3132727.6607601666"/>
    <n v="3132727.6607601666"/>
    <n v="3132727.6607601666"/>
    <n v="3260309.8579935073"/>
    <n v="3260309.8579935073"/>
    <n v="3260309.8579935073"/>
    <n v="3388660.6422740784"/>
    <n v="3388660.6422740784"/>
    <n v="3388660.6422740784"/>
    <n v="3517780.0136018787"/>
    <n v="3517780.0136018787"/>
    <n v="3517780.0136018787"/>
    <n v="3646899.3849296789"/>
    <n v="3646899.3849296789"/>
    <n v="3646899.3849296789"/>
    <n v="3774481.5821630196"/>
    <n v="3774481.5821630196"/>
    <n v="3774481.5821630196"/>
    <n v="3902832.3664435903"/>
    <n v="3902832.3664435903"/>
    <n v="3902832.3664435903"/>
    <n v="4031951.7377713905"/>
    <n v="4031951.7377713905"/>
    <n v="4031951.7377713905"/>
    <n v="4161071.1090991911"/>
    <n v="4161071.1090991911"/>
    <n v="4161071.1090991911"/>
    <n v="4288653.3063325314"/>
    <n v="4288653.3063325314"/>
    <n v="4288653.3063325314"/>
    <n v="4417004.0906131025"/>
    <n v="4417004.0906131025"/>
    <n v="4417004.0906131025"/>
    <n v="4546123.4619409023"/>
    <n v="4546123.4619409023"/>
    <n v="4546123.4619409023"/>
  </r>
  <r>
    <x v="12"/>
    <s v="średnia"/>
    <s v="DS."/>
    <n v="0"/>
    <n v="0"/>
    <n v="0"/>
    <n v="0"/>
    <n v="772119.07397260272"/>
    <n v="772119.07397260272"/>
    <n v="772119.07397260272"/>
    <n v="1598106.9205479452"/>
    <n v="1598106.9205479452"/>
    <n v="1598106.9205479452"/>
    <n v="2432468.1328767124"/>
    <n v="2432468.1328767124"/>
    <n v="2432468.1328767124"/>
    <n v="3236882.5890410962"/>
    <n v="3236882.5890410962"/>
    <n v="3236882.5890410962"/>
    <n v="3617551.1165688196"/>
    <n v="3617551.1165688196"/>
    <n v="3617551.1165688196"/>
    <n v="3990552.1705702618"/>
    <n v="3990552.1705702618"/>
    <n v="3990552.1705702618"/>
    <n v="4384848.660013047"/>
    <n v="4384848.660013047"/>
    <n v="4384848.660013047"/>
    <n v="4800811.8574460559"/>
    <n v="4800811.8574460559"/>
    <n v="4800811.8574460559"/>
    <n v="5230223.3148747291"/>
    <n v="5230223.3148747291"/>
    <n v="5230223.3148747291"/>
    <n v="5707472.5775828697"/>
    <n v="5707472.5775828697"/>
    <n v="5707472.5775828697"/>
    <n v="6243580.9124572985"/>
    <n v="6243580.9124572985"/>
    <n v="6243580.9124572985"/>
    <n v="6638147.6988062328"/>
    <n v="6638147.6988062328"/>
    <n v="6638147.6988062328"/>
    <n v="7072251.9676744649"/>
    <n v="7072251.9676744649"/>
    <n v="7072251.9676744649"/>
    <n v="7504854.5975994486"/>
    <n v="7504854.5975994486"/>
    <n v="7504854.5975994486"/>
    <n v="7968998.6303783134"/>
    <n v="7968998.6303783134"/>
    <n v="7968998.6303783134"/>
    <n v="8427781.5057207793"/>
    <n v="8427781.5057207793"/>
    <n v="8427781.5057207793"/>
    <n v="8880051.9393802714"/>
    <n v="8880051.9393802714"/>
    <n v="8880051.9393802714"/>
    <n v="9319848.2487736177"/>
    <n v="9319848.2487736177"/>
    <n v="9319848.2487736177"/>
    <n v="9736980.7111023851"/>
    <n v="9736980.7111023851"/>
    <n v="9736980.7111023851"/>
    <n v="10145154.964869507"/>
    <n v="10145154.964869507"/>
    <n v="10145154.964869507"/>
    <n v="10544072.262521172"/>
    <n v="10544072.262521172"/>
    <n v="10544072.262521172"/>
    <n v="10929247.172697298"/>
    <n v="10929247.172697298"/>
    <n v="10929247.172697298"/>
    <n v="11292605.075339176"/>
    <n v="11292605.075339176"/>
    <n v="11292605.075339176"/>
    <n v="11646407.274311777"/>
    <n v="11646407.274311777"/>
    <n v="11646407.274311777"/>
    <n v="11990355.022061288"/>
    <n v="11990355.022061288"/>
    <n v="11990355.022061288"/>
  </r>
  <r>
    <x v="13"/>
    <s v="prognoza PF"/>
    <s v="DP"/>
    <n v="0"/>
    <n v="0"/>
    <n v="0"/>
    <n v="0"/>
    <n v="772119.07397260272"/>
    <n v="772119.07397260272"/>
    <n v="772119.07397260272"/>
    <n v="1598106.9205479452"/>
    <n v="1598106.9205479452"/>
    <n v="1598106.9205479452"/>
    <n v="2432468.1328767124"/>
    <n v="2432468.1328767124"/>
    <n v="2432468.1328767124"/>
    <n v="3223505.2773972605"/>
    <n v="3223505.2773972605"/>
    <n v="3223505.2773972605"/>
    <n v="3604303.1636299416"/>
    <n v="3604303.1636299416"/>
    <n v="3604303.1636299416"/>
    <n v="3977686.2329911613"/>
    <n v="3977686.2329911613"/>
    <n v="3977686.2329911613"/>
    <n v="4355210.3520178739"/>
    <n v="4355210.3520178739"/>
    <n v="4355210.3520178739"/>
    <n v="4772084.2327923598"/>
    <n v="4772084.2327923598"/>
    <n v="4772084.2327923598"/>
    <n v="5200789.7424730118"/>
    <n v="5200789.7424730118"/>
    <n v="5200789.7424730118"/>
    <n v="5692990.245275314"/>
    <n v="5692990.245275314"/>
    <n v="5692990.245275314"/>
    <n v="6181298.4750427082"/>
    <n v="6181298.4750427082"/>
    <n v="6181298.4750427082"/>
    <n v="6573988.2305623535"/>
    <n v="6573988.2305623535"/>
    <n v="6573988.2305623535"/>
    <n v="6969087.0969968103"/>
    <n v="6969087.0969968103"/>
    <n v="6969087.0969968103"/>
    <n v="7394179.9629932288"/>
    <n v="7394179.9629932288"/>
    <n v="7394179.9629932288"/>
    <n v="7801028.6739629805"/>
    <n v="7801028.6739629805"/>
    <n v="7801028.6739629805"/>
    <n v="8202930.0411120467"/>
    <n v="8202930.0411120467"/>
    <n v="8202930.0411120467"/>
    <n v="8599672.0707049891"/>
    <n v="8599672.0707049891"/>
    <n v="8599672.0707049891"/>
    <n v="8986838.2642017081"/>
    <n v="8986838.2642017081"/>
    <n v="8986838.2642017081"/>
    <n v="9356220.1355717555"/>
    <n v="9356220.1355717555"/>
    <n v="9356220.1355717555"/>
    <n v="9720234.4990357663"/>
    <n v="9720234.4990357663"/>
    <n v="9720234.4990357663"/>
    <n v="10078673.184243817"/>
    <n v="10078673.184243817"/>
    <n v="10078673.184243817"/>
    <n v="10427536.033355642"/>
    <n v="10427536.033355642"/>
    <n v="10427536.033355642"/>
    <n v="10759447.241740473"/>
    <n v="10759447.241740473"/>
    <n v="10759447.241740473"/>
    <n v="11085574.601519424"/>
    <n v="11085574.601519424"/>
    <n v="11085574.601519424"/>
    <n v="11405709.942342581"/>
    <n v="11405709.942342581"/>
    <n v="11405709.942342581"/>
  </r>
  <r>
    <x v="14"/>
    <s v="prognoza KPFR"/>
    <s v="DK"/>
    <n v="0"/>
    <n v="0"/>
    <n v="0"/>
    <n v="0"/>
    <n v="772119.18"/>
    <n v="772119.18"/>
    <n v="772119.18"/>
    <n v="1598107.0265753425"/>
    <n v="1598107.0265753425"/>
    <n v="1598107.0265753425"/>
    <n v="2432468.2389041097"/>
    <n v="2432468.2389041097"/>
    <n v="2432468.2389041097"/>
    <n v="3210260.5204109591"/>
    <n v="3210260.5204109591"/>
    <n v="3210260.5204109591"/>
    <n v="3528251.6519178082"/>
    <n v="3528251.6519178082"/>
    <n v="3528251.6519178082"/>
    <n v="3848251.3450684934"/>
    <n v="3848251.3450684934"/>
    <n v="3848251.3450684934"/>
    <n v="4161294.5231506852"/>
    <n v="4161294.5231506852"/>
    <n v="4161294.5231506852"/>
    <n v="4480808.676164384"/>
    <n v="4480808.676164384"/>
    <n v="4480808.676164384"/>
    <n v="4897299.6684931517"/>
    <n v="4897299.6684931517"/>
    <n v="4897299.6684931517"/>
    <n v="5381064.0854794532"/>
    <n v="5381064.0854794532"/>
    <n v="5381064.0854794532"/>
    <n v="5872283.2779405992"/>
    <n v="5872283.2779405992"/>
    <n v="5872283.2779405992"/>
    <n v="6358573.1326065268"/>
    <n v="6358573.1326065268"/>
    <n v="6358573.1326065268"/>
    <n v="6896108.1050478024"/>
    <n v="6896108.1050478024"/>
    <n v="6896108.1050478024"/>
    <n v="7427221.3623878267"/>
    <n v="7427221.3623878267"/>
    <n v="7427221.3623878267"/>
    <n v="7989817.0212213192"/>
    <n v="7989817.0212213192"/>
    <n v="7989817.0212213192"/>
    <n v="8600986.3294105008"/>
    <n v="8600986.3294105008"/>
    <n v="8600986.3294105008"/>
    <n v="9208791.8327203467"/>
    <n v="9208791.8327203467"/>
    <n v="9208791.8327203467"/>
    <n v="9805040.0926920697"/>
    <n v="9805040.0926920697"/>
    <n v="9805040.0926920697"/>
    <n v="10375707.273589488"/>
    <n v="10375707.273589488"/>
    <n v="10375707.273589488"/>
    <n v="10939390.548750993"/>
    <n v="10939390.548750993"/>
    <n v="10939390.548750993"/>
    <n v="11495712.213846428"/>
    <n v="11495712.213846428"/>
    <n v="11495712.213846428"/>
    <n v="12038203.957668321"/>
    <n v="12038203.957668321"/>
    <n v="12038203.957668321"/>
    <n v="12554846.066573892"/>
    <n v="12554846.066573892"/>
    <n v="12554846.066573892"/>
    <n v="13062098.937084811"/>
    <n v="13062098.937084811"/>
    <n v="13062098.937084811"/>
    <n v="13558396.07504433"/>
    <n v="13558396.07504433"/>
    <n v="13558396.07504433"/>
  </r>
  <r>
    <x v="15"/>
    <s v="realizacja"/>
    <s v="DR"/>
    <n v="0"/>
    <n v="0"/>
    <n v="0"/>
    <n v="0"/>
    <n v="772119.18"/>
    <n v="772119.18"/>
    <n v="772119.18"/>
    <n v="1598107.0265753425"/>
    <n v="1598107.0265753425"/>
    <n v="1598107.0265753425"/>
    <n v="2430322.8656164384"/>
    <n v="2430322.8656164384"/>
    <n v="2430322.8656164384"/>
    <n v="3213703.0924657537"/>
    <n v="3213703.0924657537"/>
    <n v="3213703.0924657537"/>
    <n v="3542424.4246575343"/>
    <n v="3542424.4246575343"/>
    <n v="3542424.4246575343"/>
    <n v="3887585.6468493151"/>
    <n v="3887585.6468493151"/>
    <n v="3887585.6468493151"/>
    <n v="4244535.3498630142"/>
    <n v="4244535.3498630142"/>
    <n v="4244535.3498630142"/>
    <n v="4627409.9598630145"/>
    <n v="4627409.9598630145"/>
    <n v="4627409.9598630145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</r>
  <r>
    <x v="16"/>
    <s v="średnia"/>
    <s v="OS"/>
    <n v="0"/>
    <n v="0"/>
    <n v="0"/>
    <n v="0"/>
    <n v="0"/>
    <n v="0"/>
    <n v="0"/>
    <n v="16729.714912280702"/>
    <n v="34664.0625"/>
    <n v="47560.855263157893"/>
    <n v="62591.968201754389"/>
    <n v="92108.963815789481"/>
    <n v="116588.40460526317"/>
    <n v="136030.29057017545"/>
    <n v="150434.62171052632"/>
    <n v="172817.02302631579"/>
    <n v="196722.80701754385"/>
    <n v="219230.09868421053"/>
    <n v="247377.96052631579"/>
    <n v="283503.89254385966"/>
    <n v="321153.20723684214"/>
    <n v="357404.02960526315"/>
    <n v="386014.17214912281"/>
    <n v="420264.88486842107"/>
    <n v="446874.91776315792"/>
    <n v="465844.27083333343"/>
    <n v="494301.56250000012"/>
    <n v="519934.37500000012"/>
    <n v="577583.85416666674"/>
    <n v="628805.20833333349"/>
    <n v="666692.18750000012"/>
    <n v="709077.08333333349"/>
    <n v="786533.3333333336"/>
    <n v="859775.00000000012"/>
    <n v="921895.83333333349"/>
    <n v="972895.8333333336"/>
    <n v="1012775.0000000002"/>
    <n v="1041533.3333333335"/>
    <n v="1059170.8333333335"/>
    <n v="1112490.6250000002"/>
    <n v="1164198.9583333335"/>
    <n v="1207389.5833333335"/>
    <n v="1242062.5000000005"/>
    <n v="1268217.7083333337"/>
    <n v="1330055.2083333337"/>
    <n v="1390281.2500000005"/>
    <n v="1441989.5833333337"/>
    <n v="1485180.2083333337"/>
    <n v="1519853.1250000005"/>
    <n v="1546008.3333333337"/>
    <n v="1563645.8333333337"/>
    <n v="1572765.6250000005"/>
    <n v="1580734.3750000005"/>
    <n v="1588703.1250000005"/>
    <n v="1596671.8750000005"/>
    <n v="1604640.6250000005"/>
    <n v="1612609.3750000005"/>
    <n v="1620578.1250000005"/>
    <n v="1628546.8750000005"/>
    <n v="1636515.6250000005"/>
    <n v="1644484.3750000005"/>
    <n v="1652453.1250000005"/>
    <n v="1660421.8750000005"/>
    <n v="1668390.6250000005"/>
    <n v="1676359.3750000005"/>
    <n v="1684328.1250000005"/>
    <n v="1692296.8750000005"/>
    <n v="1700265.6250000005"/>
    <n v="1708234.3750000005"/>
    <n v="1716203.1250000005"/>
    <n v="1724171.8750000005"/>
    <n v="1732140.6250000005"/>
    <n v="1740109.3750000005"/>
    <n v="1748078.1250000005"/>
    <n v="1756046.8750000007"/>
    <n v="1764015.6250000007"/>
    <n v="1771984.3750000007"/>
    <n v="1779953.1250000007"/>
    <n v="1787921.8750000007"/>
  </r>
  <r>
    <x v="17"/>
    <s v="prognoza PF"/>
    <s v="OP"/>
    <n v="0"/>
    <n v="0"/>
    <n v="0"/>
    <n v="0"/>
    <n v="0"/>
    <n v="0"/>
    <n v="0"/>
    <n v="845637.20838784252"/>
    <n v="45441.611124999996"/>
    <n v="64301.8655"/>
    <n v="887130.88374109589"/>
    <n v="90069.469062499993"/>
    <n v="108445.56825"/>
    <n v="878725.82411181508"/>
    <n v="147783.05377499998"/>
    <n v="176504.14028749999"/>
    <n v="477691.19649178081"/>
    <n v="235756.97797499999"/>
    <n v="273635.0644875"/>
    <n v="579671.43319178082"/>
    <n v="327065.23751249997"/>
    <n v="348086.69902499998"/>
    <n v="655367.81321369868"/>
    <n v="419473.63887499995"/>
    <n v="448966.32754999993"/>
    <n v="748427.30622499995"/>
    <n v="507660.29239999992"/>
    <n v="537207.44357499992"/>
    <n v="882533.87475000019"/>
    <n v="678637.25842499989"/>
    <n v="760557.42209999985"/>
    <n v="829871.33577499993"/>
    <n v="893328.99945"/>
    <n v="944180.41312499996"/>
    <n v="1020875.5767999999"/>
    <n v="1094687.9279749999"/>
    <n v="1158118.9866500001"/>
    <n v="1212387.5453250001"/>
    <n v="1263868.6039999998"/>
    <n v="1305762.162675"/>
    <n v="1385480.7213500002"/>
    <n v="1465199.2800250002"/>
    <n v="1544917.8387000002"/>
    <n v="1624636.3973750002"/>
    <n v="1704354.9560500002"/>
    <n v="1784073.5147250001"/>
    <n v="1863792.0734000006"/>
    <n v="1943510.6320750006"/>
    <n v="2023229.1907500005"/>
    <n v="2102947.7494250005"/>
    <n v="2182666.3081000005"/>
    <n v="2262384.8667750005"/>
    <n v="2342103.4254500004"/>
    <n v="2421821.9841250004"/>
    <n v="2501540.5428000004"/>
    <n v="2581259.1014750004"/>
    <n v="2660977.6601500004"/>
    <n v="2740696.2188250003"/>
    <n v="2820414.7775000003"/>
    <n v="2900133.3361750003"/>
    <n v="2979851.8948500003"/>
    <n v="3059570.4535250003"/>
    <n v="3139289.0122000002"/>
    <n v="3219007.5708750002"/>
    <n v="3298726.1295500002"/>
    <n v="3378444.6882250002"/>
    <n v="3458163.2469000001"/>
    <n v="3537881.8055750001"/>
    <n v="3617600.3642500001"/>
    <n v="3697318.9229250001"/>
    <n v="3777037.4816000001"/>
    <n v="3856756.040275"/>
    <n v="3936474.59895"/>
    <n v="4016193.157625"/>
    <n v="4095911.7163"/>
    <n v="4175630.2749749999"/>
    <n v="4255348.8336500004"/>
    <n v="4335067.3923249999"/>
    <n v="4414785.9509999994"/>
  </r>
  <r>
    <x v="18"/>
    <s v="prognoza KPFR"/>
    <s v="OK"/>
    <n v="0"/>
    <n v="0"/>
    <n v="0"/>
    <n v="0"/>
    <n v="0"/>
    <n v="0"/>
    <n v="0"/>
    <n v="20453.125"/>
    <n v="47148.4375"/>
    <n v="73843.75"/>
    <n v="100539.0625"/>
    <n v="127234.375"/>
    <n v="153929.6875"/>
    <n v="180625"/>
    <n v="207320.3125"/>
    <n v="249634.375"/>
    <n v="293940.625"/>
    <n v="338246.875"/>
    <n v="382553.125"/>
    <n v="426859.375"/>
    <n v="471165.625"/>
    <n v="515471.875"/>
    <n v="559778.125"/>
    <n v="604084.375"/>
    <n v="648390.625"/>
    <n v="650382.8125"/>
    <n v="662035.33158187498"/>
    <n v="669380.60567062499"/>
    <n v="731500.71809958329"/>
    <n v="794827.0751187501"/>
    <n v="851887.11422812508"/>
    <n v="903095.75340520835"/>
    <n v="963305.14890000003"/>
    <n v="1016385.4882125001"/>
    <n v="1061314.6463427083"/>
    <n v="1096644.6128739582"/>
    <n v="1121182.9086395833"/>
    <n v="1184928.48155625"/>
    <n v="1238878.6898895833"/>
    <n v="1281755.8773895835"/>
    <n v="1313134.1586395835"/>
    <n v="1332502.4711395835"/>
    <n v="1339520.10655625"/>
    <n v="1384867.429472917"/>
    <n v="1416586.4190562502"/>
    <n v="1434166.0128062502"/>
    <n v="1489138.3461395837"/>
    <n v="1530908.2315562502"/>
    <n v="1559901.5544729172"/>
    <n v="1576544.2003062505"/>
    <n v="1584498.7836395837"/>
    <n v="1586490.9711395837"/>
    <n v="1588483.1586395837"/>
    <n v="1590475.3461395837"/>
    <n v="1592467.533639584"/>
    <n v="1594459.721139584"/>
    <n v="1596451.908639584"/>
    <n v="1598444.096139584"/>
    <n v="1600436.283639584"/>
    <n v="1602428.471139584"/>
    <n v="1604420.658639584"/>
    <n v="1606412.8461395842"/>
    <n v="1608405.0336395842"/>
    <n v="1610397.2211395842"/>
    <n v="1612389.4086395842"/>
    <n v="1614381.5961395842"/>
    <n v="1616373.7836395842"/>
    <n v="1618365.9711395842"/>
    <n v="1620358.1586395842"/>
    <n v="1622350.3461395842"/>
    <n v="1624342.5336395844"/>
    <n v="1626334.7211395844"/>
    <n v="1628326.9086395844"/>
    <n v="1630319.0961395844"/>
    <n v="1632311.2836395844"/>
    <n v="1634303.4711395844"/>
    <n v="1636295.6586395844"/>
    <n v="1638287.8461395847"/>
    <n v="1640280.0336395847"/>
  </r>
  <r>
    <x v="19"/>
    <s v="realizacja"/>
    <s v="OR"/>
    <n v="0"/>
    <n v="0"/>
    <n v="0"/>
    <n v="0"/>
    <n v="0"/>
    <n v="0"/>
    <n v="0"/>
    <n v="19649.361812499999"/>
    <n v="45110.156764375002"/>
    <n v="68975.38986687499"/>
    <n v="89352.200993749997"/>
    <n v="105168.74869375001"/>
    <n v="131886.74081812502"/>
    <n v="154969.29912062502"/>
    <n v="173024.1997"/>
    <n v="199295.77395624999"/>
    <n v="235837.23229812502"/>
    <n v="267171.62748124998"/>
    <n v="305922.643510625"/>
    <n v="338633.58168562502"/>
    <n v="378548.10247312498"/>
    <n v="406985.33704812499"/>
    <n v="423934.190148125"/>
    <n v="439283.80949812499"/>
    <n v="467338.85877312499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  <n v="529347.32000000007"/>
  </r>
  <r>
    <x v="20"/>
    <m/>
    <s v="PT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185697630"/>
    <n v="185697630"/>
    <n v="185697630"/>
    <n v="185697630"/>
    <n v="185697630"/>
    <n v="185697630"/>
    <n v="185697630"/>
    <n v="18569763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  <n v="65540340"/>
  </r>
  <r>
    <x v="21"/>
    <s v="średnia"/>
    <s v="AS+CS+DS-OS"/>
    <n v="0"/>
    <n v="0"/>
    <n v="0"/>
    <n v="0"/>
    <n v="772119.07397260272"/>
    <n v="772119.07397260272"/>
    <n v="772119.07397260272"/>
    <n v="17943877.205635663"/>
    <n v="22919692.858047944"/>
    <n v="22906796.065284785"/>
    <n v="29757807.190012276"/>
    <n v="45347040.194398239"/>
    <n v="45322560.753608763"/>
    <n v="46455746.897081666"/>
    <n v="46441342.565941319"/>
    <n v="58913960.164625525"/>
    <n v="66972383.093563996"/>
    <n v="71943625.801897332"/>
    <n v="82540477.940055221"/>
    <n v="95804817.870873332"/>
    <n v="103098418.55618034"/>
    <n v="108055917.73381191"/>
    <n v="108877731.48144028"/>
    <n v="119468480.76872097"/>
    <n v="119441870.73582624"/>
    <n v="120318813.51755759"/>
    <n v="132785356.22589092"/>
    <n v="134353473.4133909"/>
    <n v="170416428.97395653"/>
    <n v="175890207.61978984"/>
    <n v="175852320.64062318"/>
    <n v="190388911.69444194"/>
    <n v="227265205.44444194"/>
    <n v="232716963.77777529"/>
    <n v="234870578.77348065"/>
    <n v="234819578.77348065"/>
    <n v="234779699.606814"/>
    <n v="236848744.18325332"/>
    <n v="236831106.68325332"/>
    <n v="272137786.89158666"/>
    <n v="279770209.16153449"/>
    <n v="279727018.53653449"/>
    <n v="279692345.6198678"/>
    <n v="281803182.82645273"/>
    <n v="317101345.32645273"/>
    <n v="322566119.28478605"/>
    <n v="324699094.71030849"/>
    <n v="324655904.08530849"/>
    <n v="324621231.16864181"/>
    <n v="326791980.76741445"/>
    <n v="326774343.26741445"/>
    <n v="326765223.47574776"/>
    <n v="328965158.91633976"/>
    <n v="328957190.16633976"/>
    <n v="328949221.41633976"/>
    <n v="329744168.56899643"/>
    <n v="329736199.81899643"/>
    <n v="329728231.06899643"/>
    <n v="330457497.61289084"/>
    <n v="330449528.86289084"/>
    <n v="330441560.11289084"/>
    <n v="331157213.13097042"/>
    <n v="331149244.38097042"/>
    <n v="331141275.63097042"/>
    <n v="331842682.89992565"/>
    <n v="331834714.14992565"/>
    <n v="331826745.39992565"/>
    <n v="332508813.59392679"/>
    <n v="332500844.84392679"/>
    <n v="332492876.09392679"/>
    <n v="333146525.94552791"/>
    <n v="333138557.19552791"/>
    <n v="333130588.44552791"/>
    <n v="333769623.41993332"/>
    <n v="333761654.66993332"/>
    <n v="333753685.91993332"/>
    <n v="334377736.88907188"/>
    <n v="334369768.13907188"/>
    <n v="334361799.38907188"/>
  </r>
  <r>
    <x v="22"/>
    <s v="prognoza PF"/>
    <s v="AP+CP+DP-OP"/>
    <n v="0"/>
    <n v="0"/>
    <n v="0"/>
    <n v="0"/>
    <n v="772119.07397260272"/>
    <n v="772119.07397260272"/>
    <n v="772119.07397260272"/>
    <n v="17114969.712160099"/>
    <n v="22908915.309422944"/>
    <n v="22890055.055047944"/>
    <n v="23034779.160800003"/>
    <n v="23831840.575478598"/>
    <n v="34438464.476291098"/>
    <n v="40422955.86631979"/>
    <n v="46147648.636656605"/>
    <n v="58613927.550144099"/>
    <n v="60750609.628533676"/>
    <n v="71617543.847050443"/>
    <n v="82310915.760537937"/>
    <n v="82909864.608176962"/>
    <n v="83162470.803856239"/>
    <n v="93872699.342343733"/>
    <n v="117721548.83557412"/>
    <n v="119551193.00991283"/>
    <n v="119521700.32123783"/>
    <n v="120651836.34766413"/>
    <n v="133387603.36148913"/>
    <n v="133358056.21031414"/>
    <n v="169181899.75611106"/>
    <n v="174910796.37243605"/>
    <n v="187323876.20876104"/>
    <n v="188299699.8358461"/>
    <n v="193336242.17217109"/>
    <n v="193285390.75849608"/>
    <n v="225816858.50055629"/>
    <n v="232436796.14938128"/>
    <n v="232373365.09070629"/>
    <n v="234588605.47250563"/>
    <n v="239637124.41383064"/>
    <n v="239595230.85515565"/>
    <n v="272035729.44962686"/>
    <n v="271956010.89095187"/>
    <n v="271876292.33227688"/>
    <n v="272488250.82605523"/>
    <n v="272408532.26738024"/>
    <n v="272328813.70870519"/>
    <n v="272901668.87440062"/>
    <n v="272821950.31572562"/>
    <n v="272742231.75705063"/>
    <n v="273306825.76777124"/>
    <n v="273227107.20909625"/>
    <n v="273147388.65042126"/>
    <n v="273702914.2047469"/>
    <n v="273623195.64607191"/>
    <n v="273543477.08739692"/>
    <n v="274084739.01081038"/>
    <n v="274005020.45213538"/>
    <n v="273925301.89346039"/>
    <n v="274442711.20049518"/>
    <n v="274362992.64182013"/>
    <n v="274283274.08314514"/>
    <n v="274791347.81259561"/>
    <n v="274711629.25392061"/>
    <n v="274631910.69524562"/>
    <n v="275130381.72592241"/>
    <n v="275050663.16724741"/>
    <n v="274970944.60857236"/>
    <n v="275455152.00833696"/>
    <n v="275375433.44966197"/>
    <n v="275295714.89098698"/>
    <n v="275757138.15913033"/>
    <n v="275677419.60045534"/>
    <n v="275597701.04178029"/>
    <n v="276049254.48996067"/>
    <n v="275969535.93128568"/>
    <n v="275889817.37261069"/>
    <n v="276331233.87963855"/>
    <n v="276251515.32096356"/>
    <n v="276171796.76228857"/>
  </r>
  <r>
    <x v="23"/>
    <s v="prognoza KPFR"/>
    <s v="AK+CK+DK-OK"/>
    <n v="0"/>
    <n v="0"/>
    <n v="0"/>
    <n v="0"/>
    <n v="772119.18"/>
    <n v="772119.18"/>
    <n v="772119.18"/>
    <n v="17940153.901575342"/>
    <n v="22907208.589075342"/>
    <n v="22880513.276575342"/>
    <n v="23698367.532568496"/>
    <n v="23671672.220068496"/>
    <n v="23644976.907568496"/>
    <n v="24406375.436697107"/>
    <n v="24379680.124197107"/>
    <n v="36832366.061697111"/>
    <n v="38722463.469840184"/>
    <n v="38678157.219840184"/>
    <n v="38633850.969840184"/>
    <n v="38932206.939627089"/>
    <n v="38887900.689627089"/>
    <n v="38843594.439627089"/>
    <n v="39134501.230722979"/>
    <n v="39090194.980722979"/>
    <n v="39045888.730722979"/>
    <n v="39385826.891061641"/>
    <n v="115937924.37197977"/>
    <n v="115930579.09789102"/>
    <n v="166287555.40988505"/>
    <n v="171749229.05286589"/>
    <n v="171692169.01375651"/>
    <n v="172506982.00098604"/>
    <n v="184941772.60549125"/>
    <n v="184888692.26617876"/>
    <n v="186051845.51419717"/>
    <n v="186016515.54766589"/>
    <n v="185991977.25190029"/>
    <n v="228534316.51714706"/>
    <n v="228480366.30881372"/>
    <n v="228437489.12131372"/>
    <n v="230815143.90168902"/>
    <n v="230795775.58918902"/>
    <n v="230788757.95377237"/>
    <n v="274415141.71396387"/>
    <n v="274383422.72438055"/>
    <n v="274365843.13063055"/>
    <n v="318302740.89218265"/>
    <n v="318260971.00676602"/>
    <n v="318231977.68384933"/>
    <n v="321349967.46525002"/>
    <n v="321342012.88191664"/>
    <n v="321340020.69441664"/>
    <n v="323774862.00174665"/>
    <n v="323772869.81424665"/>
    <n v="323770877.62674665"/>
    <n v="324726255.19040281"/>
    <n v="324724263.00290281"/>
    <n v="324722270.81540281"/>
    <n v="325936501.89557904"/>
    <n v="325934509.70807904"/>
    <n v="325932517.52057904"/>
    <n v="327482706.86983442"/>
    <n v="327480714.68233442"/>
    <n v="327478722.49483442"/>
    <n v="329617361.70117831"/>
    <n v="329615369.51367831"/>
    <n v="329613377.32617831"/>
    <n v="332330020.46234143"/>
    <n v="332328028.27484143"/>
    <n v="332326036.08734143"/>
    <n v="335305322.03768134"/>
    <n v="335303329.85018134"/>
    <n v="335301337.66268134"/>
    <n v="338544571.16554934"/>
    <n v="338542578.97804934"/>
    <n v="338540586.79054934"/>
    <n v="341621591.81698561"/>
    <n v="341619599.62948561"/>
    <n v="341617607.44198561"/>
  </r>
  <r>
    <x v="24"/>
    <s v="realizacja"/>
    <s v="AR+CR+DR-OR"/>
    <n v="0"/>
    <n v="0"/>
    <n v="0"/>
    <n v="0"/>
    <n v="772119.18"/>
    <n v="772119.18"/>
    <n v="772119.18"/>
    <n v="17940957.664762843"/>
    <n v="22951746.869810969"/>
    <n v="22927881.636708468"/>
    <n v="23764944.515822686"/>
    <n v="23749127.968122687"/>
    <n v="34347409.975998312"/>
    <n v="35224424.747097127"/>
    <n v="35248869.846517757"/>
    <n v="47767598.272261508"/>
    <n v="60441195.775107905"/>
    <n v="60409861.379924782"/>
    <n v="71102360.363895416"/>
    <n v="71608338.473252684"/>
    <n v="82193423.952465191"/>
    <n v="82164986.717890188"/>
    <n v="82906382.456748053"/>
    <n v="93622282.837398052"/>
    <n v="111829950.23812306"/>
    <n v="118148587.08815053"/>
    <n v="118172228.45815054"/>
    <n v="118172228.45815054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</r>
  <r>
    <x v="25"/>
    <s v="średnia"/>
    <s v="BS+CS+DS."/>
    <n v="0"/>
    <n v="0"/>
    <n v="0"/>
    <n v="0"/>
    <n v="772119.07397260272"/>
    <n v="772119.07397260272"/>
    <n v="772119.07397260272"/>
    <n v="4576834.9907233836"/>
    <n v="8606878.8503725063"/>
    <n v="12636922.71002163"/>
    <n v="17795508.807336833"/>
    <n v="21825552.666985959"/>
    <n v="25855596.526635081"/>
    <n v="31038268.415722016"/>
    <n v="35068312.275371142"/>
    <n v="41180856.135020263"/>
    <n v="48310103.707599089"/>
    <n v="54688272.567248203"/>
    <n v="61066441.426897332"/>
    <n v="68250076.149382085"/>
    <n v="74628245.009031206"/>
    <n v="81006413.868680328"/>
    <n v="88235006.618501678"/>
    <n v="94613175.4781508"/>
    <n v="100991344.33779991"/>
    <n v="108265425.33225055"/>
    <n v="113435699.45505758"/>
    <n v="117554657.7883909"/>
    <n v="128327554.49478981"/>
    <n v="139260679.49478981"/>
    <n v="150193804.49478984"/>
    <n v="161440072.1111086"/>
    <n v="170602363.77777532"/>
    <n v="179764655.44444194"/>
    <n v="191142682.94014731"/>
    <n v="200304974.606814"/>
    <n v="209467266.27348065"/>
    <n v="220727360.84991997"/>
    <n v="229889652.51658666"/>
    <n v="236969444.18325332"/>
    <n v="245942741.45320112"/>
    <n v="252756908.1198678"/>
    <n v="259571074.78653446"/>
    <n v="268522233.86811942"/>
    <n v="275336400.53478611"/>
    <n v="282150567.20145273"/>
    <n v="291149417.62697518"/>
    <n v="297963584.29364181"/>
    <n v="304777750.96030843"/>
    <n v="313788822.43408114"/>
    <n v="320602989.10074776"/>
    <n v="327417155.76741445"/>
    <n v="330545893.29133976"/>
    <n v="330545893.29133976"/>
    <n v="330545893.29133976"/>
    <n v="331348809.19399643"/>
    <n v="331348809.19399643"/>
    <n v="331348809.19399643"/>
    <n v="332086044.48789084"/>
    <n v="332086044.48789084"/>
    <n v="332086044.48789084"/>
    <n v="332809666.25597042"/>
    <n v="332809666.25597042"/>
    <n v="332809666.25597042"/>
    <n v="333519042.27492565"/>
    <n v="333519042.27492565"/>
    <n v="333519042.27492565"/>
    <n v="334209079.21892679"/>
    <n v="334209079.21892679"/>
    <n v="334209079.21892679"/>
    <n v="334870697.82052791"/>
    <n v="334870697.82052791"/>
    <n v="334870697.82052791"/>
    <n v="335517701.54493332"/>
    <n v="335517701.54493332"/>
    <n v="335517701.54493332"/>
    <n v="336149721.26407188"/>
    <n v="336149721.26407188"/>
    <n v="336149721.26407188"/>
  </r>
  <r>
    <x v="26"/>
    <s v="prognoza PF"/>
    <s v="BP+CP+DP"/>
    <n v="0"/>
    <n v="0"/>
    <n v="0"/>
    <n v="0"/>
    <n v="772119.07397260272"/>
    <n v="772119.07397260272"/>
    <n v="772119.07397260272"/>
    <n v="2241117.4705479452"/>
    <n v="2320557.4705479452"/>
    <n v="7866153.4205479454"/>
    <n v="12083966.684541097"/>
    <n v="15145770.554541098"/>
    <n v="19846030.6945411"/>
    <n v="26013562.480431605"/>
    <n v="30113562.480431605"/>
    <n v="35813562.480431609"/>
    <n v="40542081.615025461"/>
    <n v="46452081.615025461"/>
    <n v="52559255.528068937"/>
    <n v="59478214.657455698"/>
    <n v="66040414.657455698"/>
    <n v="78357964.657455698"/>
    <n v="92013015.264874786"/>
    <n v="99538065.264874786"/>
    <n v="109172335.26487479"/>
    <n v="118804482.26997609"/>
    <n v="124158137.26997609"/>
    <n v="128232737.26997609"/>
    <n v="132041907.246948"/>
    <n v="136418497.246948"/>
    <n v="140723497.246948"/>
    <n v="151853634.78770804"/>
    <n v="161838634.78770804"/>
    <n v="171923634.78770804"/>
    <n v="184056797.69344324"/>
    <n v="193056797.69344324"/>
    <n v="201561831.69344324"/>
    <n v="211161340.6339176"/>
    <n v="218691340.6339176"/>
    <n v="226361340.6339176"/>
    <n v="229019557.78706384"/>
    <n v="229280057.78706384"/>
    <n v="229280057.78706384"/>
    <n v="229971734.83951721"/>
    <n v="229971734.83951721"/>
    <n v="229971734.83951721"/>
    <n v="230624308.5638876"/>
    <n v="230624308.5638876"/>
    <n v="230624308.5638876"/>
    <n v="231268621.1332832"/>
    <n v="231268621.1332832"/>
    <n v="231268621.1332832"/>
    <n v="231903865.24628389"/>
    <n v="231903865.24628389"/>
    <n v="231903865.24628389"/>
    <n v="232524845.72837234"/>
    <n v="232524845.72837234"/>
    <n v="232524845.72837234"/>
    <n v="233121973.59408212"/>
    <n v="233121973.59408212"/>
    <n v="233121973.59408212"/>
    <n v="233709765.8822076"/>
    <n v="233709765.8822076"/>
    <n v="233709765.8822076"/>
    <n v="234287955.47155938"/>
    <n v="234287955.47155938"/>
    <n v="234287955.47155938"/>
    <n v="234851881.42999893"/>
    <n v="234851881.42999893"/>
    <n v="234851881.42999893"/>
    <n v="235393023.25681731"/>
    <n v="235393023.25681731"/>
    <n v="235393023.25681731"/>
    <n v="235924295.26367265"/>
    <n v="235924295.26367265"/>
    <n v="235924295.26367265"/>
    <n v="236445430.32937551"/>
    <n v="236445430.32937551"/>
    <n v="236445430.32937551"/>
  </r>
  <r>
    <x v="27"/>
    <s v="prognoza KPFR"/>
    <s v="BK+CK+DK"/>
    <n v="0"/>
    <n v="0"/>
    <n v="0"/>
    <n v="0"/>
    <n v="772119.18"/>
    <n v="772119.18"/>
    <n v="772119.18"/>
    <n v="1598107.0265753425"/>
    <n v="1598107.0265753425"/>
    <n v="1598107.0265753425"/>
    <n v="2442656.5950684934"/>
    <n v="2442656.5950684934"/>
    <n v="2442656.5950684934"/>
    <n v="3230750.4366971082"/>
    <n v="3230750.4366971082"/>
    <n v="3230750.4366971082"/>
    <n v="3571404.0948401825"/>
    <n v="3571404.0948401825"/>
    <n v="3571404.0948401825"/>
    <n v="3914066.3146270933"/>
    <n v="3914066.3146270933"/>
    <n v="3914066.3146270933"/>
    <n v="4249279.3557229834"/>
    <n v="4249279.3557229834"/>
    <n v="4249279.3557229834"/>
    <n v="94470948.406162336"/>
    <n v="107625142.08066234"/>
    <n v="111070938.07516234"/>
    <n v="117762247.160752"/>
    <n v="122230168.15525201"/>
    <n v="127243222.48308535"/>
    <n v="132790364.05532527"/>
    <n v="138084759.0011586"/>
    <n v="143788003.94699192"/>
    <n v="151517031.29897389"/>
    <n v="159196384.57814056"/>
    <n v="167829721.19064054"/>
    <n v="179069984.30797064"/>
    <n v="186906275.9746373"/>
    <n v="195764692.64130396"/>
    <n v="207372850.70292926"/>
    <n v="216980825.70292926"/>
    <n v="226861367.36959594"/>
    <n v="239869348.45270413"/>
    <n v="250772015.11937079"/>
    <n v="262083531.78603745"/>
    <n v="276161210.21425623"/>
    <n v="286723168.54758966"/>
    <n v="296944418.54758966"/>
    <n v="309959592.64149028"/>
    <n v="316910042.64149028"/>
    <n v="321679959.30815691"/>
    <n v="324116792.80298692"/>
    <n v="324116792.80298692"/>
    <n v="324798209.46965355"/>
    <n v="326777704.2208097"/>
    <n v="328344962.55414307"/>
    <n v="330321070.88747644"/>
    <n v="334126677.48848605"/>
    <n v="337124910.82181931"/>
    <n v="340940844.15515268"/>
    <n v="347467367.35857469"/>
    <n v="353395692.35857469"/>
    <n v="360209859.02524137"/>
    <n v="370186782.08575195"/>
    <n v="379045198.75241858"/>
    <n v="388244323.75241858"/>
    <n v="400570934.07608169"/>
    <n v="410451475.74274832"/>
    <n v="420672725.74274832"/>
    <n v="434556670.54725498"/>
    <n v="445868187.21392161"/>
    <n v="456838995.54725498"/>
    <n v="470646179.57095623"/>
    <n v="480867429.57095623"/>
    <n v="490747971.23762298"/>
    <n v="500781418.45155925"/>
    <n v="505551335.11822587"/>
    <n v="505551335.11822587"/>
  </r>
  <r>
    <x v="28"/>
    <s v="realizacja"/>
    <s v="BR+CR+DR"/>
    <n v="0"/>
    <n v="0"/>
    <n v="0"/>
    <n v="0"/>
    <n v="772119.18"/>
    <n v="772119.18"/>
    <n v="772119.18"/>
    <n v="2241117.5765753426"/>
    <n v="2628221.0650753425"/>
    <n v="3904670.5445753429"/>
    <n v="7552847.8153164387"/>
    <n v="11201058.556816438"/>
    <n v="13104903.017316438"/>
    <n v="16913347.404217754"/>
    <n v="20977973.582717754"/>
    <n v="26949634.641217753"/>
    <n v="31443866.333906036"/>
    <n v="35649108.860906027"/>
    <n v="40447062.183906034"/>
    <n v="45827711.51493831"/>
    <n v="50697170.593049675"/>
    <n v="59879133.986937165"/>
    <n v="70661514.653075919"/>
    <n v="80337848.144396171"/>
    <n v="88434848.62849842"/>
    <n v="96548923.110751212"/>
    <n v="108586864.51584229"/>
    <n v="111577334.18751147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  <e v="#VALUE!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EE54C3-7ABE-4E5A-BF1C-837699D7DB0C}" name="Tabela przestawna6" cacheId="0" dataOnRows="1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chartFormat="19">
  <location ref="A3:F15" firstHeaderRow="1" firstDataRow="2" firstDataCol="1"/>
  <pivotFields count="82">
    <pivotField axis="axisCol" multipleItemSelectionAllowed="1" showAll="0" sortType="ascending" defaultSubtotal="0">
      <items count="35">
        <item m="1" x="31"/>
        <item h="1" x="27"/>
        <item h="1" x="26"/>
        <item x="28"/>
        <item x="25"/>
        <item h="1" x="17"/>
        <item h="1" x="18"/>
        <item h="1" x="19"/>
        <item h="1" x="16"/>
        <item x="20"/>
        <item h="1" m="1" x="34"/>
        <item h="1" x="14"/>
        <item h="1" x="13"/>
        <item h="1" x="15"/>
        <item h="1" x="12"/>
        <item h="1" m="1" x="32"/>
        <item h="1" x="6"/>
        <item h="1" x="5"/>
        <item h="1" x="7"/>
        <item h="1" x="4"/>
        <item h="1" m="1" x="33"/>
        <item h="1" x="2"/>
        <item h="1" x="1"/>
        <item h="1" x="3"/>
        <item h="1" x="0"/>
        <item m="1" x="29"/>
        <item h="1" x="23"/>
        <item h="1" x="22"/>
        <item x="24"/>
        <item h="1" x="21"/>
        <item h="1" m="1" x="30"/>
        <item h="1" x="10"/>
        <item h="1" x="9"/>
        <item h="1" x="11"/>
        <item h="1" x="8"/>
      </items>
    </pivotField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</pivotFields>
  <rowFields count="1">
    <field x="-2"/>
  </rowFields>
  <row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rowItems>
  <colFields count="1">
    <field x="0"/>
  </colFields>
  <colItems count="5">
    <i>
      <x v="3"/>
    </i>
    <i>
      <x v="4"/>
    </i>
    <i>
      <x v="9"/>
    </i>
    <i>
      <x v="28"/>
    </i>
    <i t="grand">
      <x/>
    </i>
  </colItems>
  <dataFields count="11">
    <dataField name="Suma z styczeń 19" fld="22" baseField="0" baseItem="0"/>
    <dataField name="Suma z luty 19" fld="23" baseField="0" baseItem="0"/>
    <dataField name="Suma z marzec 19" fld="24" baseField="0" baseItem="0"/>
    <dataField name="Suma z kwiecień 19" fld="25" baseField="0" baseItem="0"/>
    <dataField name="Suma z maj 19" fld="26" baseField="0" baseItem="0"/>
    <dataField name="Suma z czerwiec 19" fld="27" baseField="0" baseItem="0"/>
    <dataField name="Suma z lipiec 19" fld="28" baseField="0" baseItem="0"/>
    <dataField name="Suma z sierpień 19" fld="29" baseField="0" baseItem="0"/>
    <dataField name="Suma z wrzesień 19" fld="30" baseField="0" baseItem="0"/>
    <dataField name="Suma z październik 19" fld="31" baseField="0" baseItem="4"/>
    <dataField name="Suma z listopad 19" fld="32" baseField="0" baseItem="0"/>
  </dataFields>
  <formats count="1">
    <format dxfId="0">
      <pivotArea outline="0" collapsedLevelsAreSubtotals="1" fieldPosition="0"/>
    </format>
  </formats>
  <chartFormats count="191">
    <chartFormat chart="0" format="170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71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0" format="172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73">
      <pivotArea type="data"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chartFormat>
    <chartFormat chart="0" format="174">
      <pivotArea type="data" outline="0" fieldPosition="0">
        <references count="2">
          <reference field="4294967294" count="1" selected="0">
            <x v="2"/>
          </reference>
          <reference field="0" count="1" selected="0">
            <x v="4"/>
          </reference>
        </references>
      </pivotArea>
    </chartFormat>
    <chartFormat chart="0" format="176">
      <pivotArea type="data" outline="0" fieldPosition="0">
        <references count="2">
          <reference field="4294967294" count="1" selected="0">
            <x v="0"/>
          </reference>
          <reference field="0" count="1" selected="0">
            <x v="25"/>
          </reference>
        </references>
      </pivotArea>
    </chartFormat>
    <chartFormat chart="0" format="177">
      <pivotArea type="data" outline="0" fieldPosition="0">
        <references count="2">
          <reference field="4294967294" count="1" selected="0">
            <x v="1"/>
          </reference>
          <reference field="0" count="1" selected="0">
            <x v="25"/>
          </reference>
        </references>
      </pivotArea>
    </chartFormat>
    <chartFormat chart="0" format="179">
      <pivotArea type="data" outline="0" fieldPosition="0">
        <references count="2">
          <reference field="4294967294" count="1" selected="0">
            <x v="1"/>
          </reference>
          <reference field="0" count="1" selected="0">
            <x v="29"/>
          </reference>
        </references>
      </pivotArea>
    </chartFormat>
    <chartFormat chart="0" format="18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182">
      <pivotArea type="data" outline="0" fieldPosition="0">
        <references count="2">
          <reference field="4294967294" count="1" selected="0">
            <x v="1"/>
          </reference>
          <reference field="0" count="1" selected="0">
            <x v="9"/>
          </reference>
        </references>
      </pivotArea>
    </chartFormat>
    <chartFormat chart="0" format="18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87">
      <pivotArea type="data"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chartFormat>
    <chartFormat chart="0" format="188">
      <pivotArea type="data"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chartFormat>
    <chartFormat chart="0" format="189">
      <pivotArea type="data" outline="0" fieldPosition="0">
        <references count="2">
          <reference field="4294967294" count="1" selected="0">
            <x v="2"/>
          </reference>
          <reference field="0" count="1" selected="0">
            <x v="25"/>
          </reference>
        </references>
      </pivotArea>
    </chartFormat>
    <chartFormat chart="11" format="22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1" format="222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11" format="22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1" format="227">
      <pivotArea type="data"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chartFormat>
    <chartFormat chart="11" format="228">
      <pivotArea type="data"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chartFormat>
    <chartFormat chart="11" format="232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1" format="233">
      <pivotArea type="data"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chartFormat>
    <chartFormat chart="11" format="234">
      <pivotArea type="data" outline="0" fieldPosition="0">
        <references count="2">
          <reference field="4294967294" count="1" selected="0">
            <x v="2"/>
          </reference>
          <reference field="0" count="1" selected="0">
            <x v="4"/>
          </reference>
        </references>
      </pivotArea>
    </chartFormat>
    <chartFormat chart="11" format="238">
      <pivotArea type="data" outline="0" fieldPosition="0">
        <references count="2">
          <reference field="4294967294" count="1" selected="0">
            <x v="0"/>
          </reference>
          <reference field="0" count="1" selected="0">
            <x v="25"/>
          </reference>
        </references>
      </pivotArea>
    </chartFormat>
    <chartFormat chart="11" format="239">
      <pivotArea type="data" outline="0" fieldPosition="0">
        <references count="2">
          <reference field="4294967294" count="1" selected="0">
            <x v="1"/>
          </reference>
          <reference field="0" count="1" selected="0">
            <x v="25"/>
          </reference>
        </references>
      </pivotArea>
    </chartFormat>
    <chartFormat chart="11" format="240">
      <pivotArea type="data" outline="0" fieldPosition="0">
        <references count="2">
          <reference field="4294967294" count="1" selected="0">
            <x v="2"/>
          </reference>
          <reference field="0" count="1" selected="0">
            <x v="25"/>
          </reference>
        </references>
      </pivotArea>
    </chartFormat>
    <chartFormat chart="11" format="24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1" format="245">
      <pivotArea type="data" outline="0" fieldPosition="0">
        <references count="2">
          <reference field="4294967294" count="1" selected="0">
            <x v="1"/>
          </reference>
          <reference field="0" count="1" selected="0">
            <x v="9"/>
          </reference>
        </references>
      </pivotArea>
    </chartFormat>
    <chartFormat chart="13" format="22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3" format="222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13" format="22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3" format="227">
      <pivotArea type="data"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chartFormat>
    <chartFormat chart="13" format="228">
      <pivotArea type="data"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chartFormat>
    <chartFormat chart="13" format="232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3" format="233">
      <pivotArea type="data"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chartFormat>
    <chartFormat chart="13" format="234">
      <pivotArea type="data" outline="0" fieldPosition="0">
        <references count="2">
          <reference field="4294967294" count="1" selected="0">
            <x v="2"/>
          </reference>
          <reference field="0" count="1" selected="0">
            <x v="4"/>
          </reference>
        </references>
      </pivotArea>
    </chartFormat>
    <chartFormat chart="13" format="238">
      <pivotArea type="data" outline="0" fieldPosition="0">
        <references count="2">
          <reference field="4294967294" count="1" selected="0">
            <x v="0"/>
          </reference>
          <reference field="0" count="1" selected="0">
            <x v="25"/>
          </reference>
        </references>
      </pivotArea>
    </chartFormat>
    <chartFormat chart="13" format="239">
      <pivotArea type="data" outline="0" fieldPosition="0">
        <references count="2">
          <reference field="4294967294" count="1" selected="0">
            <x v="1"/>
          </reference>
          <reference field="0" count="1" selected="0">
            <x v="25"/>
          </reference>
        </references>
      </pivotArea>
    </chartFormat>
    <chartFormat chart="13" format="240">
      <pivotArea type="data" outline="0" fieldPosition="0">
        <references count="2">
          <reference field="4294967294" count="1" selected="0">
            <x v="2"/>
          </reference>
          <reference field="0" count="1" selected="0">
            <x v="25"/>
          </reference>
        </references>
      </pivotArea>
    </chartFormat>
    <chartFormat chart="13" format="24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3" format="245">
      <pivotArea type="data" outline="0" fieldPosition="0">
        <references count="2">
          <reference field="4294967294" count="1" selected="0">
            <x v="1"/>
          </reference>
          <reference field="0" count="1" selected="0">
            <x v="9"/>
          </reference>
        </references>
      </pivotArea>
    </chartFormat>
    <chartFormat chart="0" format="19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9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9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9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5"/>
          </reference>
        </references>
      </pivotArea>
    </chartFormat>
    <chartFormat chart="0" format="19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3" format="25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3" format="25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3" format="25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3" format="25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5"/>
          </reference>
        </references>
      </pivotArea>
    </chartFormat>
    <chartFormat chart="13" format="25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200">
      <pivotArea type="data" outline="0" fieldPosition="0">
        <references count="2">
          <reference field="4294967294" count="1" selected="0">
            <x v="3"/>
          </reference>
          <reference field="0" count="1" selected="0">
            <x v="3"/>
          </reference>
        </references>
      </pivotArea>
    </chartFormat>
    <chartFormat chart="0" format="201">
      <pivotArea type="data" outline="0" fieldPosition="0">
        <references count="2">
          <reference field="4294967294" count="1" selected="0">
            <x v="2"/>
          </reference>
          <reference field="0" count="1" selected="0">
            <x v="9"/>
          </reference>
        </references>
      </pivotArea>
    </chartFormat>
    <chartFormat chart="0" format="202">
      <pivotArea type="data" outline="0" fieldPosition="0">
        <references count="2">
          <reference field="4294967294" count="1" selected="0">
            <x v="3"/>
          </reference>
          <reference field="0" count="1" selected="0">
            <x v="9"/>
          </reference>
        </references>
      </pivotArea>
    </chartFormat>
    <chartFormat chart="13" format="256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13" format="257">
      <pivotArea type="data" outline="0" fieldPosition="0">
        <references count="2">
          <reference field="4294967294" count="1" selected="0">
            <x v="3"/>
          </reference>
          <reference field="0" count="1" selected="0">
            <x v="0"/>
          </reference>
        </references>
      </pivotArea>
    </chartFormat>
    <chartFormat chart="13" format="258">
      <pivotArea type="data" outline="0" fieldPosition="0">
        <references count="2">
          <reference field="4294967294" count="1" selected="0">
            <x v="3"/>
          </reference>
          <reference field="0" count="1" selected="0">
            <x v="3"/>
          </reference>
        </references>
      </pivotArea>
    </chartFormat>
    <chartFormat chart="13" format="259">
      <pivotArea type="data" outline="0" fieldPosition="0">
        <references count="2">
          <reference field="4294967294" count="1" selected="0">
            <x v="3"/>
          </reference>
          <reference field="0" count="1" selected="0">
            <x v="4"/>
          </reference>
        </references>
      </pivotArea>
    </chartFormat>
    <chartFormat chart="13" format="260">
      <pivotArea type="data" outline="0" fieldPosition="0">
        <references count="2">
          <reference field="4294967294" count="1" selected="0">
            <x v="2"/>
          </reference>
          <reference field="0" count="1" selected="0">
            <x v="9"/>
          </reference>
        </references>
      </pivotArea>
    </chartFormat>
    <chartFormat chart="13" format="261">
      <pivotArea type="data" outline="0" fieldPosition="0">
        <references count="2">
          <reference field="4294967294" count="1" selected="0">
            <x v="3"/>
          </reference>
          <reference field="0" count="1" selected="0">
            <x v="9"/>
          </reference>
        </references>
      </pivotArea>
    </chartFormat>
    <chartFormat chart="13" format="262">
      <pivotArea type="data" outline="0" fieldPosition="0">
        <references count="2">
          <reference field="4294967294" count="1" selected="0">
            <x v="3"/>
          </reference>
          <reference field="0" count="1" selected="0">
            <x v="25"/>
          </reference>
        </references>
      </pivotArea>
    </chartFormat>
    <chartFormat chart="0" format="203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0" format="204">
      <pivotArea type="data" outline="0" fieldPosition="0">
        <references count="2">
          <reference field="4294967294" count="1" selected="0">
            <x v="3"/>
          </reference>
          <reference field="0" count="1" selected="0">
            <x v="0"/>
          </reference>
        </references>
      </pivotArea>
    </chartFormat>
    <chartFormat chart="0" format="205">
      <pivotArea type="data" outline="0" fieldPosition="0">
        <references count="2">
          <reference field="4294967294" count="1" selected="0">
            <x v="3"/>
          </reference>
          <reference field="0" count="1" selected="0">
            <x v="4"/>
          </reference>
        </references>
      </pivotArea>
    </chartFormat>
    <chartFormat chart="0" format="206">
      <pivotArea type="data" outline="0" fieldPosition="0">
        <references count="2">
          <reference field="4294967294" count="1" selected="0">
            <x v="3"/>
          </reference>
          <reference field="0" count="1" selected="0">
            <x v="25"/>
          </reference>
        </references>
      </pivotArea>
    </chartFormat>
    <chartFormat chart="15" format="23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5" format="23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5" format="237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15" format="238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15" format="239">
      <pivotArea type="data" outline="0" fieldPosition="0">
        <references count="2">
          <reference field="4294967294" count="1" selected="0">
            <x v="3"/>
          </reference>
          <reference field="0" count="1" selected="0">
            <x v="0"/>
          </reference>
        </references>
      </pivotArea>
    </chartFormat>
    <chartFormat chart="15" format="24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5" format="24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5" format="242">
      <pivotArea type="data"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chartFormat>
    <chartFormat chart="15" format="243">
      <pivotArea type="data"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chartFormat>
    <chartFormat chart="15" format="244">
      <pivotArea type="data" outline="0" fieldPosition="0">
        <references count="2">
          <reference field="4294967294" count="1" selected="0">
            <x v="3"/>
          </reference>
          <reference field="0" count="1" selected="0">
            <x v="3"/>
          </reference>
        </references>
      </pivotArea>
    </chartFormat>
    <chartFormat chart="15" format="245">
      <pivotArea type="data" outline="0" fieldPosition="0">
        <references count="2">
          <reference field="4294967294" count="1" selected="0">
            <x v="4"/>
          </reference>
          <reference field="0" count="1" selected="0">
            <x v="3"/>
          </reference>
        </references>
      </pivotArea>
    </chartFormat>
    <chartFormat chart="15" format="24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5" format="247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5" format="248">
      <pivotArea type="data"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chartFormat>
    <chartFormat chart="15" format="249">
      <pivotArea type="data" outline="0" fieldPosition="0">
        <references count="2">
          <reference field="4294967294" count="1" selected="0">
            <x v="2"/>
          </reference>
          <reference field="0" count="1" selected="0">
            <x v="4"/>
          </reference>
        </references>
      </pivotArea>
    </chartFormat>
    <chartFormat chart="15" format="250">
      <pivotArea type="data" outline="0" fieldPosition="0">
        <references count="2">
          <reference field="4294967294" count="1" selected="0">
            <x v="3"/>
          </reference>
          <reference field="0" count="1" selected="0">
            <x v="4"/>
          </reference>
        </references>
      </pivotArea>
    </chartFormat>
    <chartFormat chart="15" format="251">
      <pivotArea type="data" outline="0" fieldPosition="0">
        <references count="2">
          <reference field="4294967294" count="1" selected="0">
            <x v="4"/>
          </reference>
          <reference field="0" count="1" selected="0">
            <x v="4"/>
          </reference>
        </references>
      </pivotArea>
    </chartFormat>
    <chartFormat chart="15" format="25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5" format="253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5" format="254">
      <pivotArea type="data" outline="0" fieldPosition="0">
        <references count="2">
          <reference field="4294967294" count="1" selected="0">
            <x v="1"/>
          </reference>
          <reference field="0" count="1" selected="0">
            <x v="9"/>
          </reference>
        </references>
      </pivotArea>
    </chartFormat>
    <chartFormat chart="15" format="255">
      <pivotArea type="data" outline="0" fieldPosition="0">
        <references count="2">
          <reference field="4294967294" count="1" selected="0">
            <x v="2"/>
          </reference>
          <reference field="0" count="1" selected="0">
            <x v="9"/>
          </reference>
        </references>
      </pivotArea>
    </chartFormat>
    <chartFormat chart="15" format="256">
      <pivotArea type="data" outline="0" fieldPosition="0">
        <references count="2">
          <reference field="4294967294" count="1" selected="0">
            <x v="3"/>
          </reference>
          <reference field="0" count="1" selected="0">
            <x v="9"/>
          </reference>
        </references>
      </pivotArea>
    </chartFormat>
    <chartFormat chart="15" format="257">
      <pivotArea type="data" outline="0" fieldPosition="0">
        <references count="2">
          <reference field="4294967294" count="1" selected="0">
            <x v="4"/>
          </reference>
          <reference field="0" count="1" selected="0">
            <x v="9"/>
          </reference>
        </references>
      </pivotArea>
    </chartFormat>
    <chartFormat chart="15" format="25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5"/>
          </reference>
        </references>
      </pivotArea>
    </chartFormat>
    <chartFormat chart="15" format="259">
      <pivotArea type="data" outline="0" fieldPosition="0">
        <references count="2">
          <reference field="4294967294" count="1" selected="0">
            <x v="0"/>
          </reference>
          <reference field="0" count="1" selected="0">
            <x v="25"/>
          </reference>
        </references>
      </pivotArea>
    </chartFormat>
    <chartFormat chart="15" format="260">
      <pivotArea type="data" outline="0" fieldPosition="0">
        <references count="2">
          <reference field="4294967294" count="1" selected="0">
            <x v="1"/>
          </reference>
          <reference field="0" count="1" selected="0">
            <x v="25"/>
          </reference>
        </references>
      </pivotArea>
    </chartFormat>
    <chartFormat chart="15" format="261">
      <pivotArea type="data" outline="0" fieldPosition="0">
        <references count="2">
          <reference field="4294967294" count="1" selected="0">
            <x v="2"/>
          </reference>
          <reference field="0" count="1" selected="0">
            <x v="25"/>
          </reference>
        </references>
      </pivotArea>
    </chartFormat>
    <chartFormat chart="15" format="262">
      <pivotArea type="data" outline="0" fieldPosition="0">
        <references count="2">
          <reference field="4294967294" count="1" selected="0">
            <x v="3"/>
          </reference>
          <reference field="0" count="1" selected="0">
            <x v="25"/>
          </reference>
        </references>
      </pivotArea>
    </chartFormat>
    <chartFormat chart="15" format="26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0" format="20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13" format="26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15" format="26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0" format="20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13" format="26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13" format="265">
      <pivotArea type="data" outline="0" fieldPosition="0">
        <references count="2">
          <reference field="4294967294" count="1" selected="0">
            <x v="4"/>
          </reference>
          <reference field="0" count="1" selected="0">
            <x v="3"/>
          </reference>
        </references>
      </pivotArea>
    </chartFormat>
    <chartFormat chart="13" format="266">
      <pivotArea type="data" outline="0" fieldPosition="0">
        <references count="2">
          <reference field="4294967294" count="1" selected="0">
            <x v="4"/>
          </reference>
          <reference field="0" count="1" selected="0">
            <x v="4"/>
          </reference>
        </references>
      </pivotArea>
    </chartFormat>
    <chartFormat chart="13" format="267">
      <pivotArea type="data" outline="0" fieldPosition="0">
        <references count="2">
          <reference field="4294967294" count="1" selected="0">
            <x v="4"/>
          </reference>
          <reference field="0" count="1" selected="0">
            <x v="9"/>
          </reference>
        </references>
      </pivotArea>
    </chartFormat>
    <chartFormat chart="0" format="209">
      <pivotArea type="data" outline="0" fieldPosition="0">
        <references count="2">
          <reference field="4294967294" count="1" selected="0">
            <x v="4"/>
          </reference>
          <reference field="0" count="1" selected="0">
            <x v="3"/>
          </reference>
        </references>
      </pivotArea>
    </chartFormat>
    <chartFormat chart="0" format="210">
      <pivotArea type="data" outline="0" fieldPosition="0">
        <references count="2">
          <reference field="4294967294" count="1" selected="0">
            <x v="4"/>
          </reference>
          <reference field="0" count="1" selected="0">
            <x v="4"/>
          </reference>
        </references>
      </pivotArea>
    </chartFormat>
    <chartFormat chart="0" format="211">
      <pivotArea type="data" outline="0" fieldPosition="0">
        <references count="2">
          <reference field="4294967294" count="1" selected="0">
            <x v="4"/>
          </reference>
          <reference field="0" count="1" selected="0">
            <x v="9"/>
          </reference>
        </references>
      </pivotArea>
    </chartFormat>
    <chartFormat chart="0" format="212">
      <pivotArea type="data" outline="0" fieldPosition="0">
        <references count="2">
          <reference field="4294967294" count="1" selected="0">
            <x v="5"/>
          </reference>
          <reference field="0" count="1" selected="0">
            <x v="3"/>
          </reference>
        </references>
      </pivotArea>
    </chartFormat>
    <chartFormat chart="0" format="213">
      <pivotArea type="data" outline="0" fieldPosition="0">
        <references count="2">
          <reference field="4294967294" count="1" selected="0">
            <x v="6"/>
          </reference>
          <reference field="0" count="1" selected="0">
            <x v="3"/>
          </reference>
        </references>
      </pivotArea>
    </chartFormat>
    <chartFormat chart="17" format="2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7" format="24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7" format="247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17" format="248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17" format="249">
      <pivotArea type="data" outline="0" fieldPosition="0">
        <references count="2">
          <reference field="4294967294" count="1" selected="0">
            <x v="3"/>
          </reference>
          <reference field="0" count="1" selected="0">
            <x v="0"/>
          </reference>
        </references>
      </pivotArea>
    </chartFormat>
    <chartFormat chart="17" format="25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7" format="25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7" format="252">
      <pivotArea type="data"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chartFormat>
    <chartFormat chart="17" format="253">
      <pivotArea type="data"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chartFormat>
    <chartFormat chart="17" format="254">
      <pivotArea type="data" outline="0" fieldPosition="0">
        <references count="2">
          <reference field="4294967294" count="1" selected="0">
            <x v="3"/>
          </reference>
          <reference field="0" count="1" selected="0">
            <x v="3"/>
          </reference>
        </references>
      </pivotArea>
    </chartFormat>
    <chartFormat chart="17" format="255">
      <pivotArea type="data" outline="0" fieldPosition="0">
        <references count="2">
          <reference field="4294967294" count="1" selected="0">
            <x v="4"/>
          </reference>
          <reference field="0" count="1" selected="0">
            <x v="3"/>
          </reference>
        </references>
      </pivotArea>
    </chartFormat>
    <chartFormat chart="17" format="256">
      <pivotArea type="data" outline="0" fieldPosition="0">
        <references count="2">
          <reference field="4294967294" count="1" selected="0">
            <x v="5"/>
          </reference>
          <reference field="0" count="1" selected="0">
            <x v="3"/>
          </reference>
        </references>
      </pivotArea>
    </chartFormat>
    <chartFormat chart="17" format="257">
      <pivotArea type="data" outline="0" fieldPosition="0">
        <references count="2">
          <reference field="4294967294" count="1" selected="0">
            <x v="6"/>
          </reference>
          <reference field="0" count="1" selected="0">
            <x v="3"/>
          </reference>
        </references>
      </pivotArea>
    </chartFormat>
    <chartFormat chart="17" format="25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7" format="259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7" format="260">
      <pivotArea type="data"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chartFormat>
    <chartFormat chart="17" format="261">
      <pivotArea type="data" outline="0" fieldPosition="0">
        <references count="2">
          <reference field="4294967294" count="1" selected="0">
            <x v="2"/>
          </reference>
          <reference field="0" count="1" selected="0">
            <x v="4"/>
          </reference>
        </references>
      </pivotArea>
    </chartFormat>
    <chartFormat chart="17" format="262">
      <pivotArea type="data" outline="0" fieldPosition="0">
        <references count="2">
          <reference field="4294967294" count="1" selected="0">
            <x v="3"/>
          </reference>
          <reference field="0" count="1" selected="0">
            <x v="4"/>
          </reference>
        </references>
      </pivotArea>
    </chartFormat>
    <chartFormat chart="17" format="263">
      <pivotArea type="data" outline="0" fieldPosition="0">
        <references count="2">
          <reference field="4294967294" count="1" selected="0">
            <x v="4"/>
          </reference>
          <reference field="0" count="1" selected="0">
            <x v="4"/>
          </reference>
        </references>
      </pivotArea>
    </chartFormat>
    <chartFormat chart="17" format="26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7" format="265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7" format="266">
      <pivotArea type="data" outline="0" fieldPosition="0">
        <references count="2">
          <reference field="4294967294" count="1" selected="0">
            <x v="1"/>
          </reference>
          <reference field="0" count="1" selected="0">
            <x v="9"/>
          </reference>
        </references>
      </pivotArea>
    </chartFormat>
    <chartFormat chart="17" format="267">
      <pivotArea type="data" outline="0" fieldPosition="0">
        <references count="2">
          <reference field="4294967294" count="1" selected="0">
            <x v="2"/>
          </reference>
          <reference field="0" count="1" selected="0">
            <x v="9"/>
          </reference>
        </references>
      </pivotArea>
    </chartFormat>
    <chartFormat chart="17" format="268">
      <pivotArea type="data" outline="0" fieldPosition="0">
        <references count="2">
          <reference field="4294967294" count="1" selected="0">
            <x v="3"/>
          </reference>
          <reference field="0" count="1" selected="0">
            <x v="9"/>
          </reference>
        </references>
      </pivotArea>
    </chartFormat>
    <chartFormat chart="17" format="269">
      <pivotArea type="data" outline="0" fieldPosition="0">
        <references count="2">
          <reference field="4294967294" count="1" selected="0">
            <x v="4"/>
          </reference>
          <reference field="0" count="1" selected="0">
            <x v="9"/>
          </reference>
        </references>
      </pivotArea>
    </chartFormat>
    <chartFormat chart="17" format="27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5"/>
          </reference>
        </references>
      </pivotArea>
    </chartFormat>
    <chartFormat chart="17" format="271">
      <pivotArea type="data" outline="0" fieldPosition="0">
        <references count="2">
          <reference field="4294967294" count="1" selected="0">
            <x v="0"/>
          </reference>
          <reference field="0" count="1" selected="0">
            <x v="25"/>
          </reference>
        </references>
      </pivotArea>
    </chartFormat>
    <chartFormat chart="17" format="272">
      <pivotArea type="data" outline="0" fieldPosition="0">
        <references count="2">
          <reference field="4294967294" count="1" selected="0">
            <x v="1"/>
          </reference>
          <reference field="0" count="1" selected="0">
            <x v="25"/>
          </reference>
        </references>
      </pivotArea>
    </chartFormat>
    <chartFormat chart="17" format="273">
      <pivotArea type="data" outline="0" fieldPosition="0">
        <references count="2">
          <reference field="4294967294" count="1" selected="0">
            <x v="2"/>
          </reference>
          <reference field="0" count="1" selected="0">
            <x v="25"/>
          </reference>
        </references>
      </pivotArea>
    </chartFormat>
    <chartFormat chart="17" format="274">
      <pivotArea type="data" outline="0" fieldPosition="0">
        <references count="2">
          <reference field="4294967294" count="1" selected="0">
            <x v="3"/>
          </reference>
          <reference field="0" count="1" selected="0">
            <x v="25"/>
          </reference>
        </references>
      </pivotArea>
    </chartFormat>
    <chartFormat chart="17" format="27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17" format="276">
      <pivotArea type="data" outline="0" fieldPosition="0">
        <references count="2">
          <reference field="4294967294" count="1" selected="0">
            <x v="5"/>
          </reference>
          <reference field="0" count="1" selected="0">
            <x v="4"/>
          </reference>
        </references>
      </pivotArea>
    </chartFormat>
    <chartFormat chart="17" format="277">
      <pivotArea type="data" outline="0" fieldPosition="0">
        <references count="2">
          <reference field="4294967294" count="1" selected="0">
            <x v="6"/>
          </reference>
          <reference field="0" count="1" selected="0">
            <x v="4"/>
          </reference>
        </references>
      </pivotArea>
    </chartFormat>
    <chartFormat chart="17" format="278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17" format="279">
      <pivotArea type="data" outline="0" fieldPosition="0">
        <references count="2">
          <reference field="4294967294" count="1" selected="0">
            <x v="1"/>
          </reference>
          <reference field="0" count="1" selected="0">
            <x v="28"/>
          </reference>
        </references>
      </pivotArea>
    </chartFormat>
    <chartFormat chart="17" format="280">
      <pivotArea type="data" outline="0" fieldPosition="0">
        <references count="2">
          <reference field="4294967294" count="1" selected="0">
            <x v="2"/>
          </reference>
          <reference field="0" count="1" selected="0">
            <x v="28"/>
          </reference>
        </references>
      </pivotArea>
    </chartFormat>
    <chartFormat chart="17" format="281">
      <pivotArea type="data" outline="0" fieldPosition="0">
        <references count="2">
          <reference field="4294967294" count="1" selected="0">
            <x v="3"/>
          </reference>
          <reference field="0" count="1" selected="0">
            <x v="28"/>
          </reference>
        </references>
      </pivotArea>
    </chartFormat>
    <chartFormat chart="17" format="282">
      <pivotArea type="data" outline="0" fieldPosition="0">
        <references count="2">
          <reference field="4294967294" count="1" selected="0">
            <x v="4"/>
          </reference>
          <reference field="0" count="1" selected="0">
            <x v="28"/>
          </reference>
        </references>
      </pivotArea>
    </chartFormat>
    <chartFormat chart="0" format="214">
      <pivotArea type="data" outline="0" fieldPosition="0">
        <references count="2">
          <reference field="4294967294" count="1" selected="0">
            <x v="5"/>
          </reference>
          <reference field="0" count="1" selected="0">
            <x v="4"/>
          </reference>
        </references>
      </pivotArea>
    </chartFormat>
    <chartFormat chart="0" format="215">
      <pivotArea type="data" outline="0" fieldPosition="0">
        <references count="2">
          <reference field="4294967294" count="1" selected="0">
            <x v="6"/>
          </reference>
          <reference field="0" count="1" selected="0">
            <x v="4"/>
          </reference>
        </references>
      </pivotArea>
    </chartFormat>
    <chartFormat chart="0" format="216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0" format="217">
      <pivotArea type="data" outline="0" fieldPosition="0">
        <references count="2">
          <reference field="4294967294" count="1" selected="0">
            <x v="1"/>
          </reference>
          <reference field="0" count="1" selected="0">
            <x v="28"/>
          </reference>
        </references>
      </pivotArea>
    </chartFormat>
    <chartFormat chart="0" format="218">
      <pivotArea type="data" outline="0" fieldPosition="0">
        <references count="2">
          <reference field="4294967294" count="1" selected="0">
            <x v="2"/>
          </reference>
          <reference field="0" count="1" selected="0">
            <x v="28"/>
          </reference>
        </references>
      </pivotArea>
    </chartFormat>
    <chartFormat chart="0" format="219">
      <pivotArea type="data" outline="0" fieldPosition="0">
        <references count="2">
          <reference field="4294967294" count="1" selected="0">
            <x v="3"/>
          </reference>
          <reference field="0" count="1" selected="0">
            <x v="28"/>
          </reference>
        </references>
      </pivotArea>
    </chartFormat>
    <chartFormat chart="0" format="220">
      <pivotArea type="data" outline="0" fieldPosition="0">
        <references count="2">
          <reference field="4294967294" count="1" selected="0">
            <x v="4"/>
          </reference>
          <reference field="0" count="1" selected="0">
            <x v="28"/>
          </reference>
        </references>
      </pivotArea>
    </chartFormat>
    <chartFormat chart="0" format="221">
      <pivotArea type="data" outline="0" fieldPosition="0">
        <references count="2">
          <reference field="4294967294" count="1" selected="0">
            <x v="7"/>
          </reference>
          <reference field="0" count="1" selected="0">
            <x v="4"/>
          </reference>
        </references>
      </pivotArea>
    </chartFormat>
    <chartFormat chart="0" format="222">
      <pivotArea type="data" outline="0" fieldPosition="0">
        <references count="2">
          <reference field="4294967294" count="1" selected="0">
            <x v="7"/>
          </reference>
          <reference field="0" count="1" selected="0">
            <x v="3"/>
          </reference>
        </references>
      </pivotArea>
    </chartFormat>
    <chartFormat chart="0" format="223">
      <pivotArea type="data" outline="0" fieldPosition="0">
        <references count="2">
          <reference field="4294967294" count="1" selected="0">
            <x v="8"/>
          </reference>
          <reference field="0" count="1" selected="0">
            <x v="3"/>
          </reference>
        </references>
      </pivotArea>
    </chartFormat>
    <chartFormat chart="0" format="224">
      <pivotArea type="data" outline="0" fieldPosition="0">
        <references count="2">
          <reference field="4294967294" count="1" selected="0">
            <x v="9"/>
          </reference>
          <reference field="0" count="1" selected="0">
            <x v="3"/>
          </reference>
        </references>
      </pivotArea>
    </chartFormat>
    <chartFormat chart="0" format="225">
      <pivotArea type="data" outline="0" fieldPosition="0">
        <references count="2">
          <reference field="4294967294" count="1" selected="0">
            <x v="10"/>
          </reference>
          <reference field="0" count="1" selected="0">
            <x v="3"/>
          </reference>
        </references>
      </pivotArea>
    </chartFormat>
    <chartFormat chart="0" format="226">
      <pivotArea type="data" outline="0" fieldPosition="0">
        <references count="2">
          <reference field="4294967294" count="1" selected="0">
            <x v="9"/>
          </reference>
          <reference field="0" count="1" selected="0">
            <x v="28"/>
          </reference>
        </references>
      </pivotArea>
    </chartFormat>
    <chartFormat chart="18" format="2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8" format="228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8" format="229">
      <pivotArea type="data"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chartFormat>
    <chartFormat chart="18" format="230">
      <pivotArea type="data"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chartFormat>
    <chartFormat chart="18" format="231">
      <pivotArea type="data" outline="0" fieldPosition="0">
        <references count="2">
          <reference field="4294967294" count="1" selected="0">
            <x v="3"/>
          </reference>
          <reference field="0" count="1" selected="0">
            <x v="3"/>
          </reference>
        </references>
      </pivotArea>
    </chartFormat>
    <chartFormat chart="18" format="232">
      <pivotArea type="data" outline="0" fieldPosition="0">
        <references count="2">
          <reference field="4294967294" count="1" selected="0">
            <x v="4"/>
          </reference>
          <reference field="0" count="1" selected="0">
            <x v="3"/>
          </reference>
        </references>
      </pivotArea>
    </chartFormat>
    <chartFormat chart="18" format="233">
      <pivotArea type="data" outline="0" fieldPosition="0">
        <references count="2">
          <reference field="4294967294" count="1" selected="0">
            <x v="5"/>
          </reference>
          <reference field="0" count="1" selected="0">
            <x v="3"/>
          </reference>
        </references>
      </pivotArea>
    </chartFormat>
    <chartFormat chart="18" format="234">
      <pivotArea type="data" outline="0" fieldPosition="0">
        <references count="2">
          <reference field="4294967294" count="1" selected="0">
            <x v="6"/>
          </reference>
          <reference field="0" count="1" selected="0">
            <x v="3"/>
          </reference>
        </references>
      </pivotArea>
    </chartFormat>
    <chartFormat chart="18" format="235">
      <pivotArea type="data" outline="0" fieldPosition="0">
        <references count="2">
          <reference field="4294967294" count="1" selected="0">
            <x v="7"/>
          </reference>
          <reference field="0" count="1" selected="0">
            <x v="3"/>
          </reference>
        </references>
      </pivotArea>
    </chartFormat>
    <chartFormat chart="18" format="236">
      <pivotArea type="data" outline="0" fieldPosition="0">
        <references count="2">
          <reference field="4294967294" count="1" selected="0">
            <x v="8"/>
          </reference>
          <reference field="0" count="1" selected="0">
            <x v="3"/>
          </reference>
        </references>
      </pivotArea>
    </chartFormat>
    <chartFormat chart="18" format="237">
      <pivotArea type="data" outline="0" fieldPosition="0">
        <references count="2">
          <reference field="4294967294" count="1" selected="0">
            <x v="9"/>
          </reference>
          <reference field="0" count="1" selected="0">
            <x v="3"/>
          </reference>
        </references>
      </pivotArea>
    </chartFormat>
    <chartFormat chart="18" format="238">
      <pivotArea type="data" outline="0" fieldPosition="0">
        <references count="2">
          <reference field="4294967294" count="1" selected="0">
            <x v="10"/>
          </reference>
          <reference field="0" count="1" selected="0">
            <x v="3"/>
          </reference>
        </references>
      </pivotArea>
    </chartFormat>
    <chartFormat chart="18" format="23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8" format="240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8" format="241">
      <pivotArea type="data"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chartFormat>
    <chartFormat chart="18" format="242">
      <pivotArea type="data" outline="0" fieldPosition="0">
        <references count="2">
          <reference field="4294967294" count="1" selected="0">
            <x v="2"/>
          </reference>
          <reference field="0" count="1" selected="0">
            <x v="4"/>
          </reference>
        </references>
      </pivotArea>
    </chartFormat>
    <chartFormat chart="18" format="243">
      <pivotArea type="data" outline="0" fieldPosition="0">
        <references count="2">
          <reference field="4294967294" count="1" selected="0">
            <x v="3"/>
          </reference>
          <reference field="0" count="1" selected="0">
            <x v="4"/>
          </reference>
        </references>
      </pivotArea>
    </chartFormat>
    <chartFormat chart="18" format="244">
      <pivotArea type="data" outline="0" fieldPosition="0">
        <references count="2">
          <reference field="4294967294" count="1" selected="0">
            <x v="4"/>
          </reference>
          <reference field="0" count="1" selected="0">
            <x v="4"/>
          </reference>
        </references>
      </pivotArea>
    </chartFormat>
    <chartFormat chart="18" format="245">
      <pivotArea type="data" outline="0" fieldPosition="0">
        <references count="2">
          <reference field="4294967294" count="1" selected="0">
            <x v="5"/>
          </reference>
          <reference field="0" count="1" selected="0">
            <x v="4"/>
          </reference>
        </references>
      </pivotArea>
    </chartFormat>
    <chartFormat chart="18" format="246">
      <pivotArea type="data" outline="0" fieldPosition="0">
        <references count="2">
          <reference field="4294967294" count="1" selected="0">
            <x v="6"/>
          </reference>
          <reference field="0" count="1" selected="0">
            <x v="4"/>
          </reference>
        </references>
      </pivotArea>
    </chartFormat>
    <chartFormat chart="18" format="247">
      <pivotArea type="data" outline="0" fieldPosition="0">
        <references count="2">
          <reference field="4294967294" count="1" selected="0">
            <x v="7"/>
          </reference>
          <reference field="0" count="1" selected="0">
            <x v="4"/>
          </reference>
        </references>
      </pivotArea>
    </chartFormat>
    <chartFormat chart="18" format="2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8" format="249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8" format="250">
      <pivotArea type="data" outline="0" fieldPosition="0">
        <references count="2">
          <reference field="4294967294" count="1" selected="0">
            <x v="1"/>
          </reference>
          <reference field="0" count="1" selected="0">
            <x v="9"/>
          </reference>
        </references>
      </pivotArea>
    </chartFormat>
    <chartFormat chart="18" format="251">
      <pivotArea type="data" outline="0" fieldPosition="0">
        <references count="2">
          <reference field="4294967294" count="1" selected="0">
            <x v="2"/>
          </reference>
          <reference field="0" count="1" selected="0">
            <x v="9"/>
          </reference>
        </references>
      </pivotArea>
    </chartFormat>
    <chartFormat chart="18" format="252">
      <pivotArea type="data" outline="0" fieldPosition="0">
        <references count="2">
          <reference field="4294967294" count="1" selected="0">
            <x v="3"/>
          </reference>
          <reference field="0" count="1" selected="0">
            <x v="9"/>
          </reference>
        </references>
      </pivotArea>
    </chartFormat>
    <chartFormat chart="18" format="253">
      <pivotArea type="data" outline="0" fieldPosition="0">
        <references count="2">
          <reference field="4294967294" count="1" selected="0">
            <x v="4"/>
          </reference>
          <reference field="0" count="1" selected="0">
            <x v="9"/>
          </reference>
        </references>
      </pivotArea>
    </chartFormat>
    <chartFormat chart="18" format="25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18" format="255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18" format="256">
      <pivotArea type="data" outline="0" fieldPosition="0">
        <references count="2">
          <reference field="4294967294" count="1" selected="0">
            <x v="1"/>
          </reference>
          <reference field="0" count="1" selected="0">
            <x v="28"/>
          </reference>
        </references>
      </pivotArea>
    </chartFormat>
    <chartFormat chart="18" format="257">
      <pivotArea type="data" outline="0" fieldPosition="0">
        <references count="2">
          <reference field="4294967294" count="1" selected="0">
            <x v="2"/>
          </reference>
          <reference field="0" count="1" selected="0">
            <x v="28"/>
          </reference>
        </references>
      </pivotArea>
    </chartFormat>
    <chartFormat chart="18" format="258">
      <pivotArea type="data" outline="0" fieldPosition="0">
        <references count="2">
          <reference field="4294967294" count="1" selected="0">
            <x v="3"/>
          </reference>
          <reference field="0" count="1" selected="0">
            <x v="28"/>
          </reference>
        </references>
      </pivotArea>
    </chartFormat>
    <chartFormat chart="18" format="259">
      <pivotArea type="data" outline="0" fieldPosition="0">
        <references count="2">
          <reference field="4294967294" count="1" selected="0">
            <x v="4"/>
          </reference>
          <reference field="0" count="1" selected="0">
            <x v="28"/>
          </reference>
        </references>
      </pivotArea>
    </chartFormat>
    <chartFormat chart="18" format="260">
      <pivotArea type="data" outline="0" fieldPosition="0">
        <references count="2">
          <reference field="4294967294" count="1" selected="0">
            <x v="9"/>
          </reference>
          <reference field="0" count="1" selected="0">
            <x v="2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6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8DB09-6D8D-4E2B-9D3A-0BF584F71EEC}">
  <sheetPr>
    <tabColor rgb="FF7030A0"/>
    <pageSetUpPr fitToPage="1"/>
  </sheetPr>
  <dimension ref="A3:F15"/>
  <sheetViews>
    <sheetView view="pageBreakPreview" zoomScaleNormal="100" zoomScaleSheetLayoutView="100" workbookViewId="0">
      <selection activeCell="G2" sqref="A1:XFD1048576"/>
    </sheetView>
  </sheetViews>
  <sheetFormatPr defaultRowHeight="14.25" x14ac:dyDescent="0.2"/>
  <cols>
    <col min="1" max="1" width="19.75" bestFit="1" customWidth="1"/>
    <col min="2" max="2" width="25.625" bestFit="1" customWidth="1"/>
    <col min="3" max="3" width="23.75" bestFit="1" customWidth="1"/>
    <col min="4" max="4" width="12" bestFit="1" customWidth="1"/>
    <col min="5" max="5" width="43.625" bestFit="1" customWidth="1"/>
    <col min="6" max="6" width="14.125" bestFit="1" customWidth="1"/>
    <col min="7" max="7" width="43.625" bestFit="1" customWidth="1"/>
    <col min="8" max="8" width="14.125" bestFit="1" customWidth="1"/>
    <col min="9" max="9" width="29.75" bestFit="1" customWidth="1"/>
    <col min="10" max="10" width="27.875" bestFit="1" customWidth="1"/>
    <col min="11" max="12" width="28.25" bestFit="1" customWidth="1"/>
    <col min="13" max="13" width="26.5" bestFit="1" customWidth="1"/>
    <col min="14" max="15" width="43.625" bestFit="1" customWidth="1"/>
    <col min="16" max="16" width="41.875" bestFit="1" customWidth="1"/>
    <col min="17" max="18" width="44.875" bestFit="1" customWidth="1"/>
    <col min="19" max="19" width="43.125" bestFit="1" customWidth="1"/>
    <col min="20" max="20" width="14.125" bestFit="1" customWidth="1"/>
    <col min="21" max="27" width="16.75" bestFit="1" customWidth="1"/>
    <col min="28" max="28" width="20.625" bestFit="1" customWidth="1"/>
    <col min="29" max="29" width="24" bestFit="1" customWidth="1"/>
    <col min="30" max="30" width="22.25" bestFit="1" customWidth="1"/>
    <col min="31" max="31" width="10.625" bestFit="1" customWidth="1"/>
    <col min="32" max="32" width="8.875" bestFit="1" customWidth="1"/>
    <col min="33" max="35" width="14.375" bestFit="1" customWidth="1"/>
    <col min="36" max="36" width="13.625" bestFit="1" customWidth="1"/>
    <col min="37" max="37" width="11.875" bestFit="1" customWidth="1"/>
    <col min="38" max="40" width="22.125" bestFit="1" customWidth="1"/>
    <col min="41" max="41" width="8.875" bestFit="1" customWidth="1"/>
    <col min="42" max="44" width="12.5" bestFit="1" customWidth="1"/>
    <col min="45" max="45" width="14.125" bestFit="1" customWidth="1"/>
  </cols>
  <sheetData>
    <row r="3" spans="1:6" x14ac:dyDescent="0.2">
      <c r="B3" t="s">
        <v>0</v>
      </c>
    </row>
    <row r="4" spans="1:6" x14ac:dyDescent="0.2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</row>
    <row r="5" spans="1:6" x14ac:dyDescent="0.2">
      <c r="A5" s="1" t="s">
        <v>7</v>
      </c>
      <c r="B5" s="2">
        <v>45827711.51493831</v>
      </c>
      <c r="C5" s="2">
        <v>68250076.149382085</v>
      </c>
      <c r="D5" s="2">
        <v>65540340</v>
      </c>
      <c r="E5" s="2">
        <v>71608338.473252684</v>
      </c>
      <c r="F5" s="2">
        <v>251226466.13757309</v>
      </c>
    </row>
    <row r="6" spans="1:6" x14ac:dyDescent="0.2">
      <c r="A6" s="1" t="s">
        <v>8</v>
      </c>
      <c r="B6" s="2">
        <v>50697170.593049675</v>
      </c>
      <c r="C6" s="2">
        <v>74628245.009031206</v>
      </c>
      <c r="D6" s="2">
        <v>65540340</v>
      </c>
      <c r="E6" s="2">
        <v>82193423.952465191</v>
      </c>
      <c r="F6" s="2">
        <v>273059179.55454606</v>
      </c>
    </row>
    <row r="7" spans="1:6" x14ac:dyDescent="0.2">
      <c r="A7" s="1" t="s">
        <v>9</v>
      </c>
      <c r="B7" s="2">
        <v>59879133.986937165</v>
      </c>
      <c r="C7" s="2">
        <v>81006413.868680328</v>
      </c>
      <c r="D7" s="2">
        <v>65540340</v>
      </c>
      <c r="E7" s="2">
        <v>82164986.717890188</v>
      </c>
      <c r="F7" s="2">
        <v>288590874.57350767</v>
      </c>
    </row>
    <row r="8" spans="1:6" x14ac:dyDescent="0.2">
      <c r="A8" s="1" t="s">
        <v>10</v>
      </c>
      <c r="B8" s="2">
        <v>70661514.653075919</v>
      </c>
      <c r="C8" s="2">
        <v>88235006.618501678</v>
      </c>
      <c r="D8" s="2">
        <v>65540340</v>
      </c>
      <c r="E8" s="2">
        <v>82906382.456748053</v>
      </c>
      <c r="F8" s="2">
        <v>307343243.72832566</v>
      </c>
    </row>
    <row r="9" spans="1:6" x14ac:dyDescent="0.2">
      <c r="A9" s="1" t="s">
        <v>11</v>
      </c>
      <c r="B9" s="2">
        <v>80337848.144396171</v>
      </c>
      <c r="C9" s="2">
        <v>94613175.4781508</v>
      </c>
      <c r="D9" s="2">
        <v>185697630</v>
      </c>
      <c r="E9" s="2">
        <v>93622282.837398052</v>
      </c>
      <c r="F9" s="2">
        <v>454270936.45994502</v>
      </c>
    </row>
    <row r="10" spans="1:6" x14ac:dyDescent="0.2">
      <c r="A10" s="1" t="s">
        <v>12</v>
      </c>
      <c r="B10" s="2">
        <v>88434848.62849842</v>
      </c>
      <c r="C10" s="2">
        <v>100991344.33779991</v>
      </c>
      <c r="D10" s="2">
        <v>185697630</v>
      </c>
      <c r="E10" s="2">
        <v>111829950.23812306</v>
      </c>
      <c r="F10" s="2">
        <v>486953773.2044214</v>
      </c>
    </row>
    <row r="11" spans="1:6" x14ac:dyDescent="0.2">
      <c r="A11" s="1" t="s">
        <v>13</v>
      </c>
      <c r="B11" s="2">
        <v>96548923.110751212</v>
      </c>
      <c r="C11" s="2">
        <v>108265425.33225055</v>
      </c>
      <c r="D11" s="2">
        <v>185697630</v>
      </c>
      <c r="E11" s="2">
        <v>118148587.08815053</v>
      </c>
      <c r="F11" s="2">
        <v>508660565.53115225</v>
      </c>
    </row>
    <row r="12" spans="1:6" x14ac:dyDescent="0.2">
      <c r="A12" s="1" t="s">
        <v>14</v>
      </c>
      <c r="B12" s="2">
        <v>108586864.51584229</v>
      </c>
      <c r="C12" s="2">
        <v>113435699.45505758</v>
      </c>
      <c r="D12" s="2">
        <v>185697630</v>
      </c>
      <c r="E12" s="2">
        <v>118172228.45815054</v>
      </c>
      <c r="F12" s="2">
        <v>525892422.42905045</v>
      </c>
    </row>
    <row r="13" spans="1:6" x14ac:dyDescent="0.2">
      <c r="A13" s="1" t="s">
        <v>15</v>
      </c>
      <c r="B13" s="2">
        <v>111577334.18751147</v>
      </c>
      <c r="C13" s="2">
        <v>117554657.7883909</v>
      </c>
      <c r="D13" s="2">
        <v>185697630</v>
      </c>
      <c r="E13" s="2">
        <v>118172228.45815054</v>
      </c>
      <c r="F13" s="2">
        <v>533001850.43405294</v>
      </c>
    </row>
    <row r="14" spans="1:6" x14ac:dyDescent="0.2">
      <c r="A14" s="1" t="s">
        <v>16</v>
      </c>
      <c r="B14" s="2" t="e">
        <v>#VALUE!</v>
      </c>
      <c r="C14" s="2">
        <v>128327554.49478981</v>
      </c>
      <c r="D14" s="2">
        <v>185697630</v>
      </c>
      <c r="E14" s="2" t="e">
        <v>#VALUE!</v>
      </c>
      <c r="F14" s="2" t="e">
        <v>#VALUE!</v>
      </c>
    </row>
    <row r="15" spans="1:6" x14ac:dyDescent="0.2">
      <c r="A15" s="1" t="s">
        <v>17</v>
      </c>
      <c r="B15" s="2" t="e">
        <v>#VALUE!</v>
      </c>
      <c r="C15" s="2">
        <v>139260679.49478981</v>
      </c>
      <c r="D15" s="2">
        <v>185697630</v>
      </c>
      <c r="E15" s="2" t="e">
        <v>#VALUE!</v>
      </c>
      <c r="F15" s="2" t="e">
        <v>#VALUE!</v>
      </c>
    </row>
  </sheetData>
  <pageMargins left="0.23622047244094491" right="0.23622047244094491" top="0.74803149606299213" bottom="0.74803149606299213" header="0.31496062992125984" footer="0.31496062992125984"/>
  <pageSetup paperSize="9" scale="95" orientation="landscape" r:id="rId2"/>
  <headerFooter>
    <oddHeader>&amp;LLokalizacja pliku:  &amp;Z&amp;F&amp;F&amp;RArkusz:  &amp;A</oddHeader>
    <oddFooter>&amp;LData:  &amp;D   godzina:  &amp;T&amp;CStrona &amp;P z &amp;N&amp;RPrzygotował Andrzej Wójcik         &amp;G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D5CB0-21BB-49E3-8775-AE9C834996C7}">
  <sheetPr>
    <tabColor rgb="FF9678A8"/>
    <pageSetUpPr fitToPage="1"/>
  </sheetPr>
  <dimension ref="A1:CC31"/>
  <sheetViews>
    <sheetView tabSelected="1" zoomScale="90" zoomScaleNormal="90" workbookViewId="0">
      <pane xSplit="9" ySplit="1" topLeftCell="BP39" activePane="bottomRight" state="frozen"/>
      <selection activeCell="B7" sqref="B7"/>
      <selection pane="topRight" activeCell="B7" sqref="B7"/>
      <selection pane="bottomLeft" activeCell="B7" sqref="B7"/>
      <selection pane="bottomRight" activeCell="BQ80" sqref="BQ80"/>
    </sheetView>
  </sheetViews>
  <sheetFormatPr defaultRowHeight="14.25" x14ac:dyDescent="0.2"/>
  <cols>
    <col min="1" max="1" width="5.125" customWidth="1"/>
    <col min="2" max="2" width="43.375" customWidth="1"/>
    <col min="3" max="6" width="13.125" hidden="1" customWidth="1"/>
    <col min="7" max="7" width="12.625" hidden="1" customWidth="1"/>
    <col min="8" max="9" width="13.125" hidden="1" customWidth="1"/>
    <col min="10" max="16" width="12.375" customWidth="1"/>
    <col min="17" max="18" width="12.75" customWidth="1"/>
    <col min="19" max="81" width="12.375" customWidth="1"/>
    <col min="82" max="166" width="6.625" customWidth="1"/>
  </cols>
  <sheetData>
    <row r="1" spans="1:81" x14ac:dyDescent="0.2">
      <c r="A1" s="3"/>
      <c r="B1" s="1" t="s">
        <v>18</v>
      </c>
      <c r="C1" s="4">
        <f>[1]Syntetyka!D1</f>
        <v>42887</v>
      </c>
      <c r="D1" s="4">
        <f>[1]Syntetyka!E1</f>
        <v>42917</v>
      </c>
      <c r="E1" s="4">
        <f>[1]Syntetyka!F1</f>
        <v>42948</v>
      </c>
      <c r="F1" s="4">
        <f>[1]Syntetyka!G1</f>
        <v>42979</v>
      </c>
      <c r="G1" s="4">
        <f>[1]Syntetyka!H1</f>
        <v>43009</v>
      </c>
      <c r="H1" s="4">
        <f>[1]Syntetyka!I1</f>
        <v>43040</v>
      </c>
      <c r="I1" s="4">
        <f>[1]Syntetyka!J1</f>
        <v>43070</v>
      </c>
      <c r="J1" s="5">
        <f>[1]Syntetyka!K1</f>
        <v>43101</v>
      </c>
      <c r="K1" s="5">
        <f>[1]Syntetyka!L1</f>
        <v>43132</v>
      </c>
      <c r="L1" s="5">
        <f>[1]Syntetyka!M1</f>
        <v>43160</v>
      </c>
      <c r="M1" s="5">
        <f>[1]Syntetyka!N1</f>
        <v>43191</v>
      </c>
      <c r="N1" s="5">
        <f>[1]Syntetyka!O1</f>
        <v>43221</v>
      </c>
      <c r="O1" s="5">
        <f>[1]Syntetyka!P1</f>
        <v>43252</v>
      </c>
      <c r="P1" s="5">
        <f>[1]Syntetyka!Q1</f>
        <v>43282</v>
      </c>
      <c r="Q1" s="5">
        <f>[1]Syntetyka!R1</f>
        <v>43313</v>
      </c>
      <c r="R1" s="5">
        <f>[1]Syntetyka!S1</f>
        <v>43344</v>
      </c>
      <c r="S1" s="5">
        <f>[1]Syntetyka!T1</f>
        <v>43374</v>
      </c>
      <c r="T1" s="5">
        <f>[1]Syntetyka!U1</f>
        <v>43405</v>
      </c>
      <c r="U1" s="5">
        <f>[1]Syntetyka!V1</f>
        <v>43435</v>
      </c>
      <c r="V1" s="5">
        <f>[1]Syntetyka!W1</f>
        <v>43466</v>
      </c>
      <c r="W1" s="5">
        <f>[1]Syntetyka!X1</f>
        <v>43497</v>
      </c>
      <c r="X1" s="5">
        <f>[1]Syntetyka!Y1</f>
        <v>43525</v>
      </c>
      <c r="Y1" s="5">
        <f>[1]Syntetyka!Z1</f>
        <v>43556</v>
      </c>
      <c r="Z1" s="5">
        <f>[1]Syntetyka!AA1</f>
        <v>43586</v>
      </c>
      <c r="AA1" s="5">
        <f>[1]Syntetyka!AB1</f>
        <v>43617</v>
      </c>
      <c r="AB1" s="5">
        <f>[1]Syntetyka!AC1</f>
        <v>43647</v>
      </c>
      <c r="AC1" s="5">
        <f>[1]Syntetyka!AD1</f>
        <v>43678</v>
      </c>
      <c r="AD1" s="5">
        <f>[1]Syntetyka!AE1</f>
        <v>43709</v>
      </c>
      <c r="AE1" s="5">
        <f>[1]Syntetyka!AF1</f>
        <v>43739</v>
      </c>
      <c r="AF1" s="5">
        <f>[1]Syntetyka!AG1</f>
        <v>43770</v>
      </c>
      <c r="AG1" s="5">
        <f>[1]Syntetyka!AH1</f>
        <v>43800</v>
      </c>
      <c r="AH1" s="5">
        <f>[1]Syntetyka!AI1</f>
        <v>43831</v>
      </c>
      <c r="AI1" s="5">
        <f>[1]Syntetyka!AJ1</f>
        <v>43862</v>
      </c>
      <c r="AJ1" s="5">
        <f>[1]Syntetyka!AK1</f>
        <v>43891</v>
      </c>
      <c r="AK1" s="5">
        <f>[1]Syntetyka!AL1</f>
        <v>43922</v>
      </c>
      <c r="AL1" s="5">
        <f>[1]Syntetyka!AM1</f>
        <v>43952</v>
      </c>
      <c r="AM1" s="5">
        <f>[1]Syntetyka!AN1</f>
        <v>43983</v>
      </c>
      <c r="AN1" s="5">
        <f>[1]Syntetyka!AO1</f>
        <v>44013</v>
      </c>
      <c r="AO1" s="5">
        <f>[1]Syntetyka!AP1</f>
        <v>44044</v>
      </c>
      <c r="AP1" s="5">
        <f>[1]Syntetyka!AQ1</f>
        <v>44075</v>
      </c>
      <c r="AQ1" s="5">
        <f>[1]Syntetyka!AR1</f>
        <v>44105</v>
      </c>
      <c r="AR1" s="5">
        <f>[1]Syntetyka!AS1</f>
        <v>44136</v>
      </c>
      <c r="AS1" s="5">
        <f>[1]Syntetyka!AT1</f>
        <v>44166</v>
      </c>
      <c r="AT1" s="5">
        <f>[1]Syntetyka!AU1</f>
        <v>44197</v>
      </c>
      <c r="AU1" s="5">
        <f>[1]Syntetyka!AV1</f>
        <v>44228</v>
      </c>
      <c r="AV1" s="5">
        <f>[1]Syntetyka!AW1</f>
        <v>44256</v>
      </c>
      <c r="AW1" s="5">
        <f>[1]Syntetyka!AX1</f>
        <v>44287</v>
      </c>
      <c r="AX1" s="5">
        <f>[1]Syntetyka!AY1</f>
        <v>44317</v>
      </c>
      <c r="AY1" s="5">
        <f>[1]Syntetyka!AZ1</f>
        <v>44348</v>
      </c>
      <c r="AZ1" s="5">
        <f>[1]Syntetyka!BA1</f>
        <v>44378</v>
      </c>
      <c r="BA1" s="5">
        <f>[1]Syntetyka!BB1</f>
        <v>44409</v>
      </c>
      <c r="BB1" s="5">
        <f>[1]Syntetyka!BC1</f>
        <v>44440</v>
      </c>
      <c r="BC1" s="5">
        <f>[1]Syntetyka!BD1</f>
        <v>44470</v>
      </c>
      <c r="BD1" s="5">
        <f>[1]Syntetyka!BE1</f>
        <v>44501</v>
      </c>
      <c r="BE1" s="5">
        <f>[1]Syntetyka!BF1</f>
        <v>44531</v>
      </c>
      <c r="BF1" s="5">
        <f>[1]Syntetyka!BG1</f>
        <v>44562</v>
      </c>
      <c r="BG1" s="5">
        <f>[1]Syntetyka!BH1</f>
        <v>44593</v>
      </c>
      <c r="BH1" s="5">
        <f>[1]Syntetyka!BI1</f>
        <v>44621</v>
      </c>
      <c r="BI1" s="5">
        <f>[1]Syntetyka!BJ1</f>
        <v>44652</v>
      </c>
      <c r="BJ1" s="5">
        <f>[1]Syntetyka!BK1</f>
        <v>44682</v>
      </c>
      <c r="BK1" s="5">
        <f>[1]Syntetyka!BL1</f>
        <v>44713</v>
      </c>
      <c r="BL1" s="5">
        <f>[1]Syntetyka!BM1</f>
        <v>44743</v>
      </c>
      <c r="BM1" s="5">
        <f>[1]Syntetyka!BN1</f>
        <v>44774</v>
      </c>
      <c r="BN1" s="5">
        <f>[1]Syntetyka!BO1</f>
        <v>44805</v>
      </c>
      <c r="BO1" s="5">
        <f>[1]Syntetyka!BP1</f>
        <v>44835</v>
      </c>
      <c r="BP1" s="5">
        <f>[1]Syntetyka!BQ1</f>
        <v>44866</v>
      </c>
      <c r="BQ1" s="5">
        <f>[1]Syntetyka!BR1</f>
        <v>44896</v>
      </c>
      <c r="BR1" s="5">
        <f>[1]Syntetyka!BS1</f>
        <v>44927</v>
      </c>
      <c r="BS1" s="5">
        <f>[1]Syntetyka!BT1</f>
        <v>44958</v>
      </c>
      <c r="BT1" s="5">
        <f>[1]Syntetyka!BU1</f>
        <v>44986</v>
      </c>
      <c r="BU1" s="5">
        <f>[1]Syntetyka!BV1</f>
        <v>45017</v>
      </c>
      <c r="BV1" s="5">
        <f>[1]Syntetyka!BW1</f>
        <v>45047</v>
      </c>
      <c r="BW1" s="5">
        <f>[1]Syntetyka!BX1</f>
        <v>45078</v>
      </c>
      <c r="BX1" s="5">
        <f>[1]Syntetyka!BY1</f>
        <v>45108</v>
      </c>
      <c r="BY1" s="5">
        <f>[1]Syntetyka!BZ1</f>
        <v>45139</v>
      </c>
      <c r="BZ1" s="5">
        <f>[1]Syntetyka!CA1</f>
        <v>45170</v>
      </c>
      <c r="CA1" s="5">
        <f>[1]Syntetyka!CB1</f>
        <v>45200</v>
      </c>
      <c r="CB1" s="5">
        <f>[1]Syntetyka!CC1</f>
        <v>45231</v>
      </c>
      <c r="CC1" s="5">
        <f>[1]Syntetyka!CD1</f>
        <v>45261</v>
      </c>
    </row>
    <row r="2" spans="1:81" ht="7.5" customHeight="1" x14ac:dyDescent="0.2"/>
    <row r="3" spans="1:81" ht="15" customHeight="1" x14ac:dyDescent="0.2">
      <c r="A3" s="218" t="s">
        <v>19</v>
      </c>
      <c r="B3" s="6" t="str">
        <f>[1]Syntetyka!A6</f>
        <v>Suma wypłat do MŚP - średnia</v>
      </c>
      <c r="C3" s="7">
        <f>[1]Syntetyka!D6</f>
        <v>0</v>
      </c>
      <c r="D3" s="7">
        <f>[1]Syntetyka!E6</f>
        <v>0</v>
      </c>
      <c r="E3" s="7">
        <f>[1]Syntetyka!F6</f>
        <v>0</v>
      </c>
      <c r="F3" s="7">
        <f>[1]Syntetyka!G6</f>
        <v>0</v>
      </c>
      <c r="G3" s="7">
        <f>[1]Syntetyka!H6</f>
        <v>0</v>
      </c>
      <c r="H3" s="7">
        <f>[1]Syntetyka!I6</f>
        <v>0</v>
      </c>
      <c r="I3" s="7">
        <f>[1]Syntetyka!J6</f>
        <v>0</v>
      </c>
      <c r="J3" s="7">
        <f>[1]Syntetyka!K6</f>
        <v>2978728.0701754382</v>
      </c>
      <c r="K3" s="7">
        <f>[1]Syntetyka!L6</f>
        <v>7008771.9298245609</v>
      </c>
      <c r="L3" s="7">
        <f>[1]Syntetyka!M6</f>
        <v>11038815.789473685</v>
      </c>
      <c r="M3" s="7">
        <f>[1]Syntetyka!N6</f>
        <v>15068859.649122804</v>
      </c>
      <c r="N3" s="7">
        <f>[1]Syntetyka!O6</f>
        <v>19098903.50877193</v>
      </c>
      <c r="O3" s="7">
        <f>[1]Syntetyka!P6</f>
        <v>23128947.368421052</v>
      </c>
      <c r="P3" s="7">
        <f>[1]Syntetyka!Q6</f>
        <v>27158991.228070177</v>
      </c>
      <c r="Q3" s="7">
        <f>[1]Syntetyka!R6</f>
        <v>31189035.087719299</v>
      </c>
      <c r="R3" s="7">
        <f>[1]Syntetyka!S6</f>
        <v>37301578.947368421</v>
      </c>
      <c r="S3" s="7">
        <f>[1]Syntetyka!T6</f>
        <v>43679747.80701755</v>
      </c>
      <c r="T3" s="7">
        <f>[1]Syntetyka!U6</f>
        <v>50057916.666666664</v>
      </c>
      <c r="U3" s="7">
        <f>[1]Syntetyka!V6</f>
        <v>56436085.526315793</v>
      </c>
      <c r="V3" s="7">
        <f>[1]Syntetyka!W6</f>
        <v>62814254.385964915</v>
      </c>
      <c r="W3" s="7">
        <f>[1]Syntetyka!X6</f>
        <v>69192423.245614022</v>
      </c>
      <c r="X3" s="7">
        <f>[1]Syntetyka!Y6</f>
        <v>75570592.105263144</v>
      </c>
      <c r="Y3" s="7">
        <f>[1]Syntetyka!Z6</f>
        <v>81948760.96491228</v>
      </c>
      <c r="Z3" s="7">
        <f>[1]Syntetyka!AA6</f>
        <v>88326929.824561402</v>
      </c>
      <c r="AA3" s="7">
        <f>[1]Syntetyka!AB6</f>
        <v>94705098.684210509</v>
      </c>
      <c r="AB3" s="7">
        <f>[1]Syntetyka!AC6</f>
        <v>101083267.54385963</v>
      </c>
      <c r="AC3" s="7">
        <f>[1]Syntetyka!AD6</f>
        <v>106253541.66666666</v>
      </c>
      <c r="AD3" s="7">
        <f>[1]Syntetyka!AE6</f>
        <v>110372499.99999999</v>
      </c>
      <c r="AE3" s="7">
        <f>[1]Syntetyka!AF6</f>
        <v>120384791.66666666</v>
      </c>
      <c r="AF3" s="7">
        <f>[1]Syntetyka!AG6</f>
        <v>131317916.66666666</v>
      </c>
      <c r="AG3" s="7">
        <f>[1]Syntetyka!AH6</f>
        <v>142251041.66666666</v>
      </c>
      <c r="AH3" s="7">
        <f>[1]Syntetyka!AI6</f>
        <v>151413333.33333331</v>
      </c>
      <c r="AI3" s="7">
        <f>[1]Syntetyka!AJ6</f>
        <v>160575625.00000003</v>
      </c>
      <c r="AJ3" s="7">
        <f>[1]Syntetyka!AK6</f>
        <v>169737916.66666666</v>
      </c>
      <c r="AK3" s="7">
        <f>[1]Syntetyka!AL6</f>
        <v>178900208.33333331</v>
      </c>
      <c r="AL3" s="7">
        <f>[1]Syntetyka!AM6</f>
        <v>188062500</v>
      </c>
      <c r="AM3" s="7">
        <f>[1]Syntetyka!AN6</f>
        <v>197224791.66666666</v>
      </c>
      <c r="AN3" s="7">
        <f>[1]Syntetyka!AO6</f>
        <v>206387083.33333331</v>
      </c>
      <c r="AO3" s="7">
        <f>[1]Syntetyka!AP6</f>
        <v>215549375</v>
      </c>
      <c r="AP3" s="7">
        <f>[1]Syntetyka!AQ6</f>
        <v>222629166.66666666</v>
      </c>
      <c r="AQ3" s="7">
        <f>[1]Syntetyka!AR6</f>
        <v>229443333.33333331</v>
      </c>
      <c r="AR3" s="7">
        <f>[1]Syntetyka!AS6</f>
        <v>236257500</v>
      </c>
      <c r="AS3" s="7">
        <f>[1]Syntetyka!AT6</f>
        <v>243071666.66666666</v>
      </c>
      <c r="AT3" s="7">
        <f>[1]Syntetyka!AU6</f>
        <v>249885833.33333334</v>
      </c>
      <c r="AU3" s="7">
        <f>[1]Syntetyka!AV6</f>
        <v>256700000.00000003</v>
      </c>
      <c r="AV3" s="7">
        <f>[1]Syntetyka!AW6</f>
        <v>263514166.66666666</v>
      </c>
      <c r="AW3" s="7">
        <f>[1]Syntetyka!AX6</f>
        <v>270328333.33333337</v>
      </c>
      <c r="AX3" s="7">
        <f>[1]Syntetyka!AY6</f>
        <v>277142500</v>
      </c>
      <c r="AY3" s="7">
        <f>[1]Syntetyka!AZ6</f>
        <v>283956666.66666663</v>
      </c>
      <c r="AZ3" s="7">
        <f>[1]Syntetyka!BA6</f>
        <v>290770833.33333337</v>
      </c>
      <c r="BA3" s="7">
        <f>[1]Syntetyka!BB6</f>
        <v>297585000</v>
      </c>
      <c r="BB3" s="7">
        <f>[1]Syntetyka!BC6</f>
        <v>304399166.66666669</v>
      </c>
      <c r="BC3" s="7">
        <f>[1]Syntetyka!BD6</f>
        <v>305320000</v>
      </c>
      <c r="BD3" s="7">
        <f>[1]Syntetyka!BE6</f>
        <v>305320000</v>
      </c>
      <c r="BE3" s="7">
        <f>[1]Syntetyka!BF6</f>
        <v>305320000</v>
      </c>
      <c r="BF3" s="7">
        <f>[1]Syntetyka!BG6</f>
        <v>305320000</v>
      </c>
      <c r="BG3" s="7">
        <f>[1]Syntetyka!BH6</f>
        <v>305320000</v>
      </c>
      <c r="BH3" s="7">
        <f>[1]Syntetyka!BI6</f>
        <v>305320000</v>
      </c>
      <c r="BI3" s="7">
        <f>[1]Syntetyka!BJ6</f>
        <v>305320000</v>
      </c>
      <c r="BJ3" s="7">
        <f>[1]Syntetyka!BK6</f>
        <v>305320000</v>
      </c>
      <c r="BK3" s="7">
        <f>[1]Syntetyka!BL6</f>
        <v>305320000</v>
      </c>
      <c r="BL3" s="7">
        <f>[1]Syntetyka!BM6</f>
        <v>305320000</v>
      </c>
      <c r="BM3" s="7">
        <f>[1]Syntetyka!BN6</f>
        <v>305320000</v>
      </c>
      <c r="BN3" s="7">
        <f>[1]Syntetyka!BO6</f>
        <v>305320000</v>
      </c>
      <c r="BO3" s="7">
        <f>[1]Syntetyka!BP6</f>
        <v>305320000</v>
      </c>
      <c r="BP3" s="7">
        <f>[1]Syntetyka!BQ6</f>
        <v>305320000</v>
      </c>
      <c r="BQ3" s="7">
        <f>[1]Syntetyka!BR6</f>
        <v>305320000</v>
      </c>
      <c r="BR3" s="7">
        <f>[1]Syntetyka!BS6</f>
        <v>305320000</v>
      </c>
      <c r="BS3" s="7">
        <f>[1]Syntetyka!BT6</f>
        <v>305320000</v>
      </c>
      <c r="BT3" s="7">
        <f>[1]Syntetyka!BU6</f>
        <v>305320000</v>
      </c>
      <c r="BU3" s="7">
        <f>[1]Syntetyka!BV6</f>
        <v>305320000</v>
      </c>
      <c r="BV3" s="7">
        <f>[1]Syntetyka!BW6</f>
        <v>305320000</v>
      </c>
      <c r="BW3" s="7">
        <f>[1]Syntetyka!BX6</f>
        <v>305320000</v>
      </c>
      <c r="BX3" s="7">
        <f>[1]Syntetyka!BY6</f>
        <v>305320000</v>
      </c>
      <c r="BY3" s="7">
        <f>[1]Syntetyka!BZ6</f>
        <v>305320000</v>
      </c>
      <c r="BZ3" s="7">
        <f>[1]Syntetyka!CA6</f>
        <v>305320000</v>
      </c>
      <c r="CA3" s="7">
        <f>[1]Syntetyka!CB6</f>
        <v>305320000</v>
      </c>
      <c r="CB3" s="7">
        <f>[1]Syntetyka!CC6</f>
        <v>305320000</v>
      </c>
      <c r="CC3" s="7">
        <f>[1]Syntetyka!CD6</f>
        <v>305320000</v>
      </c>
    </row>
    <row r="4" spans="1:81" ht="15" customHeight="1" x14ac:dyDescent="0.2">
      <c r="A4" s="218"/>
      <c r="B4" s="6" t="str">
        <f>[1]Syntetyka!A14</f>
        <v>Suma pobranego wynagrodzenia KPFR - średnia</v>
      </c>
      <c r="C4" s="7">
        <f>[1]Syntetyka!D14</f>
        <v>0</v>
      </c>
      <c r="D4" s="7">
        <f>[1]Syntetyka!E14</f>
        <v>0</v>
      </c>
      <c r="E4" s="7">
        <f>[1]Syntetyka!F14</f>
        <v>0</v>
      </c>
      <c r="F4" s="7">
        <f>[1]Syntetyka!G14</f>
        <v>0</v>
      </c>
      <c r="G4" s="7">
        <f>[1]Syntetyka!H14</f>
        <v>772119.07397260272</v>
      </c>
      <c r="H4" s="7">
        <f>[1]Syntetyka!I14</f>
        <v>772119.07397260272</v>
      </c>
      <c r="I4" s="7">
        <f>[1]Syntetyka!J14</f>
        <v>772119.07397260272</v>
      </c>
      <c r="J4" s="7">
        <f>[1]Syntetyka!K14</f>
        <v>1598106.9205479452</v>
      </c>
      <c r="K4" s="7">
        <f>[1]Syntetyka!L14</f>
        <v>1598106.9205479452</v>
      </c>
      <c r="L4" s="7">
        <f>[1]Syntetyka!M14</f>
        <v>1598106.9205479452</v>
      </c>
      <c r="M4" s="7">
        <f>[1]Syntetyka!N14</f>
        <v>2432468.1328767124</v>
      </c>
      <c r="N4" s="7">
        <f>[1]Syntetyka!O14</f>
        <v>2432468.1328767124</v>
      </c>
      <c r="O4" s="7">
        <f>[1]Syntetyka!P14</f>
        <v>2432468.1328767124</v>
      </c>
      <c r="P4" s="7">
        <f>[1]Syntetyka!Q14</f>
        <v>3236882.5890410962</v>
      </c>
      <c r="Q4" s="7">
        <f>[1]Syntetyka!R14</f>
        <v>3236882.5890410962</v>
      </c>
      <c r="R4" s="7">
        <f>[1]Syntetyka!S14</f>
        <v>3236882.5890410962</v>
      </c>
      <c r="S4" s="7">
        <f>[1]Syntetyka!T14</f>
        <v>3617551.1165688196</v>
      </c>
      <c r="T4" s="7">
        <f>[1]Syntetyka!U14</f>
        <v>3617551.1165688196</v>
      </c>
      <c r="U4" s="7">
        <f>[1]Syntetyka!V14</f>
        <v>3617551.1165688196</v>
      </c>
      <c r="V4" s="7">
        <f>[1]Syntetyka!W14</f>
        <v>3990552.1705702618</v>
      </c>
      <c r="W4" s="7">
        <f>[1]Syntetyka!X14</f>
        <v>3990552.1705702618</v>
      </c>
      <c r="X4" s="7">
        <f>[1]Syntetyka!Y14</f>
        <v>3990552.1705702618</v>
      </c>
      <c r="Y4" s="7">
        <f>[1]Syntetyka!Z14</f>
        <v>4384848.660013047</v>
      </c>
      <c r="Z4" s="7">
        <f>[1]Syntetyka!AA14</f>
        <v>4384848.660013047</v>
      </c>
      <c r="AA4" s="7">
        <f>[1]Syntetyka!AB14</f>
        <v>4384848.660013047</v>
      </c>
      <c r="AB4" s="7">
        <f>[1]Syntetyka!AC14</f>
        <v>4800811.8574460559</v>
      </c>
      <c r="AC4" s="7">
        <f>[1]Syntetyka!AD14</f>
        <v>4800811.8574460559</v>
      </c>
      <c r="AD4" s="7">
        <f>[1]Syntetyka!AE14</f>
        <v>4800811.8574460559</v>
      </c>
      <c r="AE4" s="7">
        <f>[1]Syntetyka!AF14</f>
        <v>5230223.3148747291</v>
      </c>
      <c r="AF4" s="7">
        <f>[1]Syntetyka!AG14</f>
        <v>5230223.3148747291</v>
      </c>
      <c r="AG4" s="7">
        <f>[1]Syntetyka!AH14</f>
        <v>5230223.3148747291</v>
      </c>
      <c r="AH4" s="7">
        <f>[1]Syntetyka!AI14</f>
        <v>5707472.5775828697</v>
      </c>
      <c r="AI4" s="7">
        <f>[1]Syntetyka!AJ14</f>
        <v>5707472.5775828697</v>
      </c>
      <c r="AJ4" s="7">
        <f>[1]Syntetyka!AK14</f>
        <v>5707472.5775828697</v>
      </c>
      <c r="AK4" s="7">
        <f>[1]Syntetyka!AL14</f>
        <v>6243580.9124572985</v>
      </c>
      <c r="AL4" s="7">
        <f>[1]Syntetyka!AM14</f>
        <v>6243580.9124572985</v>
      </c>
      <c r="AM4" s="7">
        <f>[1]Syntetyka!AN14</f>
        <v>6243580.9124572985</v>
      </c>
      <c r="AN4" s="7">
        <f>[1]Syntetyka!AO14</f>
        <v>6638147.6988062328</v>
      </c>
      <c r="AO4" s="7">
        <f>[1]Syntetyka!AP14</f>
        <v>6638147.6988062328</v>
      </c>
      <c r="AP4" s="7">
        <f>[1]Syntetyka!AQ14</f>
        <v>6638147.6988062328</v>
      </c>
      <c r="AQ4" s="7">
        <f>[1]Syntetyka!AR14</f>
        <v>7072251.9676744649</v>
      </c>
      <c r="AR4" s="7">
        <f>[1]Syntetyka!AS14</f>
        <v>7072251.9676744649</v>
      </c>
      <c r="AS4" s="7">
        <f>[1]Syntetyka!AT14</f>
        <v>7072251.9676744649</v>
      </c>
      <c r="AT4" s="7">
        <f>[1]Syntetyka!AU14</f>
        <v>7504854.5975994486</v>
      </c>
      <c r="AU4" s="7">
        <f>[1]Syntetyka!AV14</f>
        <v>7504854.5975994486</v>
      </c>
      <c r="AV4" s="7">
        <f>[1]Syntetyka!AW14</f>
        <v>7504854.5975994486</v>
      </c>
      <c r="AW4" s="7">
        <f>[1]Syntetyka!AX14</f>
        <v>7968998.6303783134</v>
      </c>
      <c r="AX4" s="7">
        <f>[1]Syntetyka!AY14</f>
        <v>7968998.6303783134</v>
      </c>
      <c r="AY4" s="7">
        <f>[1]Syntetyka!AZ14</f>
        <v>7968998.6303783134</v>
      </c>
      <c r="AZ4" s="7">
        <f>[1]Syntetyka!BA14</f>
        <v>8427781.5057207793</v>
      </c>
      <c r="BA4" s="7">
        <f>[1]Syntetyka!BB14</f>
        <v>8427781.5057207793</v>
      </c>
      <c r="BB4" s="7">
        <f>[1]Syntetyka!BC14</f>
        <v>8427781.5057207793</v>
      </c>
      <c r="BC4" s="7">
        <f>[1]Syntetyka!BD14</f>
        <v>8880051.9393802714</v>
      </c>
      <c r="BD4" s="7">
        <f>[1]Syntetyka!BE14</f>
        <v>8880051.9393802714</v>
      </c>
      <c r="BE4" s="7">
        <f>[1]Syntetyka!BF14</f>
        <v>8880051.9393802714</v>
      </c>
      <c r="BF4" s="7">
        <f>[1]Syntetyka!BG14</f>
        <v>9319848.2487736177</v>
      </c>
      <c r="BG4" s="7">
        <f>[1]Syntetyka!BH14</f>
        <v>9319848.2487736177</v>
      </c>
      <c r="BH4" s="7">
        <f>[1]Syntetyka!BI14</f>
        <v>9319848.2487736177</v>
      </c>
      <c r="BI4" s="7">
        <f>[1]Syntetyka!BJ14</f>
        <v>9736980.7111023851</v>
      </c>
      <c r="BJ4" s="7">
        <f>[1]Syntetyka!BK14</f>
        <v>9736980.7111023851</v>
      </c>
      <c r="BK4" s="7">
        <f>[1]Syntetyka!BL14</f>
        <v>9736980.7111023851</v>
      </c>
      <c r="BL4" s="7">
        <f>[1]Syntetyka!BM14</f>
        <v>10145154.964869507</v>
      </c>
      <c r="BM4" s="7">
        <f>[1]Syntetyka!BN14</f>
        <v>10145154.964869507</v>
      </c>
      <c r="BN4" s="7">
        <f>[1]Syntetyka!BO14</f>
        <v>10145154.964869507</v>
      </c>
      <c r="BO4" s="7">
        <f>[1]Syntetyka!BP14</f>
        <v>10544072.262521172</v>
      </c>
      <c r="BP4" s="7">
        <f>[1]Syntetyka!BQ14</f>
        <v>10544072.262521172</v>
      </c>
      <c r="BQ4" s="7">
        <f>[1]Syntetyka!BR14</f>
        <v>10544072.262521172</v>
      </c>
      <c r="BR4" s="7">
        <f>[1]Syntetyka!BS14</f>
        <v>10929247.172697298</v>
      </c>
      <c r="BS4" s="7">
        <f>[1]Syntetyka!BT14</f>
        <v>10929247.172697298</v>
      </c>
      <c r="BT4" s="7">
        <f>[1]Syntetyka!BU14</f>
        <v>10929247.172697298</v>
      </c>
      <c r="BU4" s="7">
        <f>[1]Syntetyka!BV14</f>
        <v>11292605.075339176</v>
      </c>
      <c r="BV4" s="7">
        <f>[1]Syntetyka!BW14</f>
        <v>11292605.075339176</v>
      </c>
      <c r="BW4" s="7">
        <f>[1]Syntetyka!BX14</f>
        <v>11292605.075339176</v>
      </c>
      <c r="BX4" s="7">
        <f>[1]Syntetyka!BY14</f>
        <v>11646407.274311777</v>
      </c>
      <c r="BY4" s="7">
        <f>[1]Syntetyka!BZ14</f>
        <v>11646407.274311777</v>
      </c>
      <c r="BZ4" s="7">
        <f>[1]Syntetyka!CA14</f>
        <v>11646407.274311777</v>
      </c>
      <c r="CA4" s="7">
        <f>[1]Syntetyka!CB14</f>
        <v>11990355.022061288</v>
      </c>
      <c r="CB4" s="7">
        <f>[1]Syntetyka!CC14</f>
        <v>11990355.022061288</v>
      </c>
      <c r="CC4" s="7">
        <f>[1]Syntetyka!CD14</f>
        <v>11990355.022061288</v>
      </c>
    </row>
    <row r="5" spans="1:81" ht="15" customHeight="1" x14ac:dyDescent="0.2">
      <c r="A5" s="218"/>
      <c r="B5" s="6" t="str">
        <f>[1]Syntetyka!A10</f>
        <v>Wypłacone wynagrodzenie PF łącznie - średnia</v>
      </c>
      <c r="C5" s="7">
        <f>[1]Syntetyka!D10</f>
        <v>0</v>
      </c>
      <c r="D5" s="7">
        <f>[1]Syntetyka!E10</f>
        <v>0</v>
      </c>
      <c r="E5" s="7">
        <f>[1]Syntetyka!F10</f>
        <v>0</v>
      </c>
      <c r="F5" s="7">
        <f>[1]Syntetyka!G10</f>
        <v>0</v>
      </c>
      <c r="G5" s="7">
        <f>[1]Syntetyka!H10</f>
        <v>0</v>
      </c>
      <c r="H5" s="7">
        <f>[1]Syntetyka!I10</f>
        <v>0</v>
      </c>
      <c r="I5" s="7">
        <f>[1]Syntetyka!J10</f>
        <v>0</v>
      </c>
      <c r="J5" s="7">
        <f>[1]Syntetyka!K10</f>
        <v>0</v>
      </c>
      <c r="K5" s="7">
        <f>[1]Syntetyka!L10</f>
        <v>0</v>
      </c>
      <c r="L5" s="7">
        <f>[1]Syntetyka!M10</f>
        <v>0</v>
      </c>
      <c r="M5" s="7">
        <f>[1]Syntetyka!N10</f>
        <v>294181.02533731586</v>
      </c>
      <c r="N5" s="7">
        <f>[1]Syntetyka!O10</f>
        <v>294181.02533731586</v>
      </c>
      <c r="O5" s="7">
        <f>[1]Syntetyka!P10</f>
        <v>294181.02533731586</v>
      </c>
      <c r="P5" s="7">
        <f>[1]Syntetyka!Q10</f>
        <v>642394.59861074318</v>
      </c>
      <c r="Q5" s="7">
        <f>[1]Syntetyka!R10</f>
        <v>642394.59861074318</v>
      </c>
      <c r="R5" s="7">
        <f>[1]Syntetyka!S10</f>
        <v>642394.59861074318</v>
      </c>
      <c r="S5" s="7">
        <f>[1]Syntetyka!T10</f>
        <v>1012804.7840127199</v>
      </c>
      <c r="T5" s="7">
        <f>[1]Syntetyka!U10</f>
        <v>1012804.7840127199</v>
      </c>
      <c r="U5" s="7">
        <f>[1]Syntetyka!V10</f>
        <v>1012804.7840127199</v>
      </c>
      <c r="V5" s="7">
        <f>[1]Syntetyka!W10</f>
        <v>1445269.5928469095</v>
      </c>
      <c r="W5" s="7">
        <f>[1]Syntetyka!X10</f>
        <v>1445269.5928469095</v>
      </c>
      <c r="X5" s="7">
        <f>[1]Syntetyka!Y10</f>
        <v>1445269.5928469095</v>
      </c>
      <c r="Y5" s="7">
        <f>[1]Syntetyka!Z10</f>
        <v>1901396.9935763469</v>
      </c>
      <c r="Z5" s="7">
        <f>[1]Syntetyka!AA10</f>
        <v>1901396.9935763469</v>
      </c>
      <c r="AA5" s="7">
        <f>[1]Syntetyka!AB10</f>
        <v>1901396.9935763469</v>
      </c>
      <c r="AB5" s="7">
        <f>[1]Syntetyka!AC10</f>
        <v>2381345.9309448581</v>
      </c>
      <c r="AC5" s="7">
        <f>[1]Syntetyka!AD10</f>
        <v>2381345.9309448581</v>
      </c>
      <c r="AD5" s="7">
        <f>[1]Syntetyka!AE10</f>
        <v>2381345.9309448581</v>
      </c>
      <c r="AE5" s="7">
        <f>[1]Syntetyka!AF10</f>
        <v>2712539.5132484338</v>
      </c>
      <c r="AF5" s="7">
        <f>[1]Syntetyka!AG10</f>
        <v>2712539.5132484338</v>
      </c>
      <c r="AG5" s="7">
        <f>[1]Syntetyka!AH10</f>
        <v>2712539.5132484338</v>
      </c>
      <c r="AH5" s="7">
        <f>[1]Syntetyka!AI10</f>
        <v>4319266.2001924105</v>
      </c>
      <c r="AI5" s="7">
        <f>[1]Syntetyka!AJ10</f>
        <v>4319266.2001924105</v>
      </c>
      <c r="AJ5" s="7">
        <f>[1]Syntetyka!AK10</f>
        <v>4319266.2001924105</v>
      </c>
      <c r="AK5" s="7">
        <f>[1]Syntetyka!AL10</f>
        <v>5998893.6943567153</v>
      </c>
      <c r="AL5" s="7">
        <f>[1]Syntetyka!AM10</f>
        <v>5998893.6943567153</v>
      </c>
      <c r="AM5" s="7">
        <f>[1]Syntetyka!AN10</f>
        <v>5998893.6943567153</v>
      </c>
      <c r="AN5" s="7">
        <f>[1]Syntetyka!AO10</f>
        <v>7702129.8177804472</v>
      </c>
      <c r="AO5" s="7">
        <f>[1]Syntetyka!AP10</f>
        <v>7702129.8177804472</v>
      </c>
      <c r="AP5" s="7">
        <f>[1]Syntetyka!AQ10</f>
        <v>7702129.8177804472</v>
      </c>
      <c r="AQ5" s="7">
        <f>[1]Syntetyka!AR10</f>
        <v>9427156.1521933284</v>
      </c>
      <c r="AR5" s="7">
        <f>[1]Syntetyka!AS10</f>
        <v>9427156.1521933284</v>
      </c>
      <c r="AS5" s="7">
        <f>[1]Syntetyka!AT10</f>
        <v>9427156.1521933284</v>
      </c>
      <c r="AT5" s="7">
        <f>[1]Syntetyka!AU10</f>
        <v>11131545.937186621</v>
      </c>
      <c r="AU5" s="7">
        <f>[1]Syntetyka!AV10</f>
        <v>11131545.937186621</v>
      </c>
      <c r="AV5" s="7">
        <f>[1]Syntetyka!AW10</f>
        <v>11131545.937186621</v>
      </c>
      <c r="AW5" s="7">
        <f>[1]Syntetyka!AX10</f>
        <v>12852085.663263526</v>
      </c>
      <c r="AX5" s="7">
        <f>[1]Syntetyka!AY10</f>
        <v>12852085.663263526</v>
      </c>
      <c r="AY5" s="7">
        <f>[1]Syntetyka!AZ10</f>
        <v>12852085.663263526</v>
      </c>
      <c r="AZ5" s="7">
        <f>[1]Syntetyka!BA10</f>
        <v>14590207.595026964</v>
      </c>
      <c r="BA5" s="7">
        <f>[1]Syntetyka!BB10</f>
        <v>14590207.595026964</v>
      </c>
      <c r="BB5" s="7">
        <f>[1]Syntetyka!BC10</f>
        <v>14590207.595026964</v>
      </c>
      <c r="BC5" s="7">
        <f>[1]Syntetyka!BD10</f>
        <v>16345841.351959441</v>
      </c>
      <c r="BD5" s="7">
        <f>[1]Syntetyka!BE10</f>
        <v>16345841.351959441</v>
      </c>
      <c r="BE5" s="7">
        <f>[1]Syntetyka!BF10</f>
        <v>16345841.351959441</v>
      </c>
      <c r="BF5" s="7">
        <f>[1]Syntetyka!BG10</f>
        <v>16708960.945222789</v>
      </c>
      <c r="BG5" s="7">
        <f>[1]Syntetyka!BH10</f>
        <v>16708960.945222789</v>
      </c>
      <c r="BH5" s="7">
        <f>[1]Syntetyka!BI10</f>
        <v>16708960.945222789</v>
      </c>
      <c r="BI5" s="7">
        <f>[1]Syntetyka!BJ10</f>
        <v>17029063.776788466</v>
      </c>
      <c r="BJ5" s="7">
        <f>[1]Syntetyka!BK10</f>
        <v>17029063.776788466</v>
      </c>
      <c r="BK5" s="7">
        <f>[1]Syntetyka!BL10</f>
        <v>17029063.776788466</v>
      </c>
      <c r="BL5" s="7">
        <f>[1]Syntetyka!BM10</f>
        <v>17344511.291100904</v>
      </c>
      <c r="BM5" s="7">
        <f>[1]Syntetyka!BN10</f>
        <v>17344511.291100904</v>
      </c>
      <c r="BN5" s="7">
        <f>[1]Syntetyka!BO10</f>
        <v>17344511.291100904</v>
      </c>
      <c r="BO5" s="7">
        <f>[1]Syntetyka!BP10</f>
        <v>17654970.012404516</v>
      </c>
      <c r="BP5" s="7">
        <f>[1]Syntetyka!BQ10</f>
        <v>17654970.012404516</v>
      </c>
      <c r="BQ5" s="7">
        <f>[1]Syntetyka!BR10</f>
        <v>17654970.012404516</v>
      </c>
      <c r="BR5" s="7">
        <f>[1]Syntetyka!BS10</f>
        <v>17959832.046229482</v>
      </c>
      <c r="BS5" s="7">
        <f>[1]Syntetyka!BT10</f>
        <v>17959832.046229482</v>
      </c>
      <c r="BT5" s="7">
        <f>[1]Syntetyka!BU10</f>
        <v>17959832.046229482</v>
      </c>
      <c r="BU5" s="7">
        <f>[1]Syntetyka!BV10</f>
        <v>18258092.745188683</v>
      </c>
      <c r="BV5" s="7">
        <f>[1]Syntetyka!BW10</f>
        <v>18258092.745188683</v>
      </c>
      <c r="BW5" s="7">
        <f>[1]Syntetyka!BX10</f>
        <v>18258092.745188683</v>
      </c>
      <c r="BX5" s="7">
        <f>[1]Syntetyka!BY10</f>
        <v>18551294.270621557</v>
      </c>
      <c r="BY5" s="7">
        <f>[1]Syntetyka!BZ10</f>
        <v>18551294.270621557</v>
      </c>
      <c r="BZ5" s="7">
        <f>[1]Syntetyka!CA10</f>
        <v>18551294.270621557</v>
      </c>
      <c r="CA5" s="7">
        <f>[1]Syntetyka!CB10</f>
        <v>18839366.24201059</v>
      </c>
      <c r="CB5" s="7">
        <f>[1]Syntetyka!CC10</f>
        <v>18839366.24201059</v>
      </c>
      <c r="CC5" s="7">
        <f>[1]Syntetyka!CD10</f>
        <v>18839366.24201059</v>
      </c>
    </row>
    <row r="6" spans="1:81" s="10" customFormat="1" ht="15" customHeight="1" x14ac:dyDescent="0.25">
      <c r="A6" s="218"/>
      <c r="B6" s="8" t="s">
        <v>20</v>
      </c>
      <c r="C6" s="9">
        <f>SUM(C3:C5)</f>
        <v>0</v>
      </c>
      <c r="D6" s="9">
        <f>SUM(D3:D5)</f>
        <v>0</v>
      </c>
      <c r="E6" s="9">
        <f t="shared" ref="E6:BP6" si="0">SUM(E3:E5)</f>
        <v>0</v>
      </c>
      <c r="F6" s="9">
        <f t="shared" si="0"/>
        <v>0</v>
      </c>
      <c r="G6" s="9">
        <f t="shared" si="0"/>
        <v>772119.07397260272</v>
      </c>
      <c r="H6" s="9">
        <f t="shared" si="0"/>
        <v>772119.07397260272</v>
      </c>
      <c r="I6" s="9">
        <f t="shared" si="0"/>
        <v>772119.07397260272</v>
      </c>
      <c r="J6" s="9">
        <f t="shared" si="0"/>
        <v>4576834.9907233836</v>
      </c>
      <c r="K6" s="9">
        <f>SUM(K3:K5)</f>
        <v>8606878.8503725063</v>
      </c>
      <c r="L6" s="9">
        <f t="shared" si="0"/>
        <v>12636922.71002163</v>
      </c>
      <c r="M6" s="9">
        <f t="shared" si="0"/>
        <v>17795508.807336833</v>
      </c>
      <c r="N6" s="9">
        <f t="shared" si="0"/>
        <v>21825552.666985959</v>
      </c>
      <c r="O6" s="9">
        <f t="shared" si="0"/>
        <v>25855596.526635081</v>
      </c>
      <c r="P6" s="9">
        <f t="shared" si="0"/>
        <v>31038268.415722016</v>
      </c>
      <c r="Q6" s="9">
        <f t="shared" si="0"/>
        <v>35068312.275371142</v>
      </c>
      <c r="R6" s="9">
        <f t="shared" si="0"/>
        <v>41180856.135020263</v>
      </c>
      <c r="S6" s="9">
        <f t="shared" si="0"/>
        <v>48310103.707599089</v>
      </c>
      <c r="T6" s="9">
        <f t="shared" si="0"/>
        <v>54688272.567248203</v>
      </c>
      <c r="U6" s="9">
        <f t="shared" si="0"/>
        <v>61066441.426897332</v>
      </c>
      <c r="V6" s="9">
        <f t="shared" si="0"/>
        <v>68250076.149382085</v>
      </c>
      <c r="W6" s="9">
        <f t="shared" si="0"/>
        <v>74628245.009031191</v>
      </c>
      <c r="X6" s="9">
        <f t="shared" si="0"/>
        <v>81006413.868680313</v>
      </c>
      <c r="Y6" s="9">
        <f t="shared" si="0"/>
        <v>88235006.618501678</v>
      </c>
      <c r="Z6" s="9">
        <f t="shared" si="0"/>
        <v>94613175.4781508</v>
      </c>
      <c r="AA6" s="9">
        <f t="shared" si="0"/>
        <v>100991344.33779991</v>
      </c>
      <c r="AB6" s="9">
        <f t="shared" si="0"/>
        <v>108265425.33225055</v>
      </c>
      <c r="AC6" s="9">
        <f t="shared" si="0"/>
        <v>113435699.45505758</v>
      </c>
      <c r="AD6" s="9">
        <f t="shared" si="0"/>
        <v>117554657.7883909</v>
      </c>
      <c r="AE6" s="9">
        <f t="shared" si="0"/>
        <v>128327554.49478981</v>
      </c>
      <c r="AF6" s="9">
        <f t="shared" si="0"/>
        <v>139260679.49478984</v>
      </c>
      <c r="AG6" s="9">
        <f t="shared" si="0"/>
        <v>150193804.49478984</v>
      </c>
      <c r="AH6" s="9">
        <f t="shared" si="0"/>
        <v>161440072.1111086</v>
      </c>
      <c r="AI6" s="9">
        <f t="shared" si="0"/>
        <v>170602363.77777532</v>
      </c>
      <c r="AJ6" s="9">
        <f t="shared" si="0"/>
        <v>179764655.44444194</v>
      </c>
      <c r="AK6" s="9">
        <f t="shared" si="0"/>
        <v>191142682.94014731</v>
      </c>
      <c r="AL6" s="9">
        <f t="shared" si="0"/>
        <v>200304974.606814</v>
      </c>
      <c r="AM6" s="9">
        <f t="shared" si="0"/>
        <v>209467266.27348065</v>
      </c>
      <c r="AN6" s="9">
        <f t="shared" si="0"/>
        <v>220727360.84991997</v>
      </c>
      <c r="AO6" s="9">
        <f t="shared" si="0"/>
        <v>229889652.51658666</v>
      </c>
      <c r="AP6" s="9">
        <f t="shared" si="0"/>
        <v>236969444.18325332</v>
      </c>
      <c r="AQ6" s="9">
        <f t="shared" si="0"/>
        <v>245942741.45320112</v>
      </c>
      <c r="AR6" s="9">
        <f t="shared" si="0"/>
        <v>252756908.1198678</v>
      </c>
      <c r="AS6" s="9">
        <f t="shared" si="0"/>
        <v>259571074.78653446</v>
      </c>
      <c r="AT6" s="9">
        <f t="shared" si="0"/>
        <v>268522233.86811942</v>
      </c>
      <c r="AU6" s="9">
        <f t="shared" si="0"/>
        <v>275336400.53478611</v>
      </c>
      <c r="AV6" s="9">
        <f t="shared" si="0"/>
        <v>282150567.20145273</v>
      </c>
      <c r="AW6" s="9">
        <f t="shared" si="0"/>
        <v>291149417.62697518</v>
      </c>
      <c r="AX6" s="9">
        <f t="shared" si="0"/>
        <v>297963584.29364181</v>
      </c>
      <c r="AY6" s="9">
        <f t="shared" si="0"/>
        <v>304777750.96030843</v>
      </c>
      <c r="AZ6" s="9">
        <f t="shared" si="0"/>
        <v>313788822.43408114</v>
      </c>
      <c r="BA6" s="9">
        <f t="shared" si="0"/>
        <v>320602989.10074776</v>
      </c>
      <c r="BB6" s="9">
        <f t="shared" si="0"/>
        <v>327417155.76741445</v>
      </c>
      <c r="BC6" s="9">
        <f t="shared" si="0"/>
        <v>330545893.29133976</v>
      </c>
      <c r="BD6" s="9">
        <f t="shared" si="0"/>
        <v>330545893.29133976</v>
      </c>
      <c r="BE6" s="9">
        <f t="shared" si="0"/>
        <v>330545893.29133976</v>
      </c>
      <c r="BF6" s="9">
        <f t="shared" si="0"/>
        <v>331348809.19399643</v>
      </c>
      <c r="BG6" s="9">
        <f t="shared" si="0"/>
        <v>331348809.19399643</v>
      </c>
      <c r="BH6" s="9">
        <f t="shared" si="0"/>
        <v>331348809.19399643</v>
      </c>
      <c r="BI6" s="9">
        <f t="shared" si="0"/>
        <v>332086044.48789084</v>
      </c>
      <c r="BJ6" s="9">
        <f t="shared" si="0"/>
        <v>332086044.48789084</v>
      </c>
      <c r="BK6" s="9">
        <f t="shared" si="0"/>
        <v>332086044.48789084</v>
      </c>
      <c r="BL6" s="9">
        <f t="shared" si="0"/>
        <v>332809666.25597042</v>
      </c>
      <c r="BM6" s="9">
        <f t="shared" si="0"/>
        <v>332809666.25597042</v>
      </c>
      <c r="BN6" s="9">
        <f t="shared" si="0"/>
        <v>332809666.25597042</v>
      </c>
      <c r="BO6" s="9">
        <f t="shared" si="0"/>
        <v>333519042.27492565</v>
      </c>
      <c r="BP6" s="9">
        <f t="shared" si="0"/>
        <v>333519042.27492565</v>
      </c>
      <c r="BQ6" s="9">
        <f t="shared" ref="BQ6:CC6" si="1">SUM(BQ3:BQ5)</f>
        <v>333519042.27492565</v>
      </c>
      <c r="BR6" s="9">
        <f t="shared" si="1"/>
        <v>334209079.21892679</v>
      </c>
      <c r="BS6" s="9">
        <f t="shared" si="1"/>
        <v>334209079.21892679</v>
      </c>
      <c r="BT6" s="9">
        <f t="shared" si="1"/>
        <v>334209079.21892679</v>
      </c>
      <c r="BU6" s="9">
        <f t="shared" si="1"/>
        <v>334870697.82052791</v>
      </c>
      <c r="BV6" s="9">
        <f t="shared" si="1"/>
        <v>334870697.82052791</v>
      </c>
      <c r="BW6" s="9">
        <f t="shared" si="1"/>
        <v>334870697.82052791</v>
      </c>
      <c r="BX6" s="9">
        <f t="shared" si="1"/>
        <v>335517701.54493332</v>
      </c>
      <c r="BY6" s="9">
        <f t="shared" si="1"/>
        <v>335517701.54493332</v>
      </c>
      <c r="BZ6" s="9">
        <f t="shared" si="1"/>
        <v>335517701.54493332</v>
      </c>
      <c r="CA6" s="9">
        <f t="shared" si="1"/>
        <v>336149721.26407188</v>
      </c>
      <c r="CB6" s="9">
        <f t="shared" si="1"/>
        <v>336149721.26407188</v>
      </c>
      <c r="CC6" s="9">
        <f t="shared" si="1"/>
        <v>336149721.26407188</v>
      </c>
    </row>
    <row r="7" spans="1:81" ht="7.5" customHeight="1" x14ac:dyDescent="0.2"/>
    <row r="8" spans="1:81" ht="15" customHeight="1" x14ac:dyDescent="0.2">
      <c r="A8" s="219" t="s">
        <v>21</v>
      </c>
      <c r="B8" s="6" t="str">
        <f>[1]Syntetyka!A7</f>
        <v>Suma wypłat do MŚP - prognoza PF</v>
      </c>
      <c r="C8" s="7">
        <f>[1]Syntetyka!D7</f>
        <v>0</v>
      </c>
      <c r="D8" s="7">
        <f>[1]Syntetyka!E7</f>
        <v>0</v>
      </c>
      <c r="E8" s="7">
        <f>[1]Syntetyka!F7</f>
        <v>0</v>
      </c>
      <c r="F8" s="7">
        <f>[1]Syntetyka!G7</f>
        <v>0</v>
      </c>
      <c r="G8" s="7">
        <f>[1]Syntetyka!H7</f>
        <v>0</v>
      </c>
      <c r="H8" s="7">
        <f>[1]Syntetyka!I7</f>
        <v>0</v>
      </c>
      <c r="I8" s="7">
        <f>[1]Syntetyka!J7</f>
        <v>0</v>
      </c>
      <c r="J8" s="7">
        <f>[1]Syntetyka!K7</f>
        <v>643010.54999999993</v>
      </c>
      <c r="K8" s="7">
        <f>[1]Syntetyka!L7</f>
        <v>722450.54999999993</v>
      </c>
      <c r="L8" s="7">
        <f>[1]Syntetyka!M7</f>
        <v>6268046.5</v>
      </c>
      <c r="M8" s="7">
        <f>[1]Syntetyka!N7</f>
        <v>9518306.6400000006</v>
      </c>
      <c r="N8" s="7">
        <f>[1]Syntetyka!O7</f>
        <v>12580110.510000002</v>
      </c>
      <c r="O8" s="7">
        <f>[1]Syntetyka!P7</f>
        <v>17280370.650000002</v>
      </c>
      <c r="P8" s="7">
        <f>[1]Syntetyka!Q7</f>
        <v>22430630.790000003</v>
      </c>
      <c r="Q8" s="7">
        <f>[1]Syntetyka!R7</f>
        <v>26530630.790000003</v>
      </c>
      <c r="R8" s="7">
        <f>[1]Syntetyka!S7</f>
        <v>32230630.790000003</v>
      </c>
      <c r="S8" s="7">
        <f>[1]Syntetyka!T7</f>
        <v>36115030.790000007</v>
      </c>
      <c r="T8" s="7">
        <f>[1]Syntetyka!U7</f>
        <v>42025030.790000007</v>
      </c>
      <c r="U8" s="7">
        <f>[1]Syntetyka!V7</f>
        <v>48132204.703043483</v>
      </c>
      <c r="V8" s="7">
        <f>[1]Syntetyka!W7</f>
        <v>54146178.61608696</v>
      </c>
      <c r="W8" s="7">
        <f>[1]Syntetyka!X7</f>
        <v>60708378.61608696</v>
      </c>
      <c r="X8" s="7">
        <f>[1]Syntetyka!Y7</f>
        <v>73025928.61608696</v>
      </c>
      <c r="Y8" s="7">
        <f>[1]Syntetyka!Z7</f>
        <v>85644848.61608696</v>
      </c>
      <c r="Z8" s="7">
        <f>[1]Syntetyka!AA7</f>
        <v>93169898.61608696</v>
      </c>
      <c r="AA8" s="7">
        <f>[1]Syntetyka!AB7</f>
        <v>102804168.61608696</v>
      </c>
      <c r="AB8" s="7">
        <f>[1]Syntetyka!AC7</f>
        <v>111006718.61608696</v>
      </c>
      <c r="AC8" s="7">
        <f>[1]Syntetyka!AD7</f>
        <v>116360373.61608696</v>
      </c>
      <c r="AD8" s="7">
        <f>[1]Syntetyka!AE7</f>
        <v>120434973.61608696</v>
      </c>
      <c r="AE8" s="7">
        <f>[1]Syntetyka!AF7</f>
        <v>123434973.61608696</v>
      </c>
      <c r="AF8" s="7">
        <f>[1]Syntetyka!AG7</f>
        <v>127811563.61608696</v>
      </c>
      <c r="AG8" s="7">
        <f>[1]Syntetyka!AH7</f>
        <v>132116563.61608696</v>
      </c>
      <c r="AH8" s="7">
        <f>[1]Syntetyka!AI7</f>
        <v>142201563.61608696</v>
      </c>
      <c r="AI8" s="7">
        <f>[1]Syntetyka!AJ7</f>
        <v>152186563.61608696</v>
      </c>
      <c r="AJ8" s="7">
        <f>[1]Syntetyka!AK7</f>
        <v>162271563.61608696</v>
      </c>
      <c r="AK8" s="7">
        <f>[1]Syntetyka!AL7</f>
        <v>172056563.61608696</v>
      </c>
      <c r="AL8" s="7">
        <f>[1]Syntetyka!AM7</f>
        <v>181056563.61608696</v>
      </c>
      <c r="AM8" s="7">
        <f>[1]Syntetyka!AN7</f>
        <v>189561597.61608696</v>
      </c>
      <c r="AN8" s="7">
        <f>[1]Syntetyka!AO7</f>
        <v>196891597.61608696</v>
      </c>
      <c r="AO8" s="7">
        <f>[1]Syntetyka!AP7</f>
        <v>204421597.61608696</v>
      </c>
      <c r="AP8" s="7">
        <f>[1]Syntetyka!AQ7</f>
        <v>212091597.61608696</v>
      </c>
      <c r="AQ8" s="7">
        <f>[1]Syntetyka!AR7</f>
        <v>212489597.61608696</v>
      </c>
      <c r="AR8" s="7">
        <f>[1]Syntetyka!AS7</f>
        <v>212750097.61608696</v>
      </c>
      <c r="AS8" s="7">
        <f>[1]Syntetyka!AT7</f>
        <v>212750097.61608696</v>
      </c>
      <c r="AT8" s="7">
        <f>[1]Syntetyka!AU7</f>
        <v>212750097.61608696</v>
      </c>
      <c r="AU8" s="7">
        <f>[1]Syntetyka!AV7</f>
        <v>212750097.61608696</v>
      </c>
      <c r="AV8" s="7">
        <f>[1]Syntetyka!AW7</f>
        <v>212750097.61608696</v>
      </c>
      <c r="AW8" s="7">
        <f>[1]Syntetyka!AX7</f>
        <v>212750097.61608696</v>
      </c>
      <c r="AX8" s="7">
        <f>[1]Syntetyka!AY7</f>
        <v>212750097.61608696</v>
      </c>
      <c r="AY8" s="7">
        <f>[1]Syntetyka!AZ7</f>
        <v>212750097.61608696</v>
      </c>
      <c r="AZ8" s="7">
        <f>[1]Syntetyka!BA7</f>
        <v>212750097.61608696</v>
      </c>
      <c r="BA8" s="7">
        <f>[1]Syntetyka!BB7</f>
        <v>212750097.61608696</v>
      </c>
      <c r="BB8" s="7">
        <f>[1]Syntetyka!BC7</f>
        <v>212750097.61608696</v>
      </c>
      <c r="BC8" s="7">
        <f>[1]Syntetyka!BD7</f>
        <v>212750097.61608696</v>
      </c>
      <c r="BD8" s="7">
        <f>[1]Syntetyka!BE7</f>
        <v>212750097.61608696</v>
      </c>
      <c r="BE8" s="7">
        <f>[1]Syntetyka!BF7</f>
        <v>212750097.61608696</v>
      </c>
      <c r="BF8" s="7">
        <f>[1]Syntetyka!BG7</f>
        <v>212750097.61608696</v>
      </c>
      <c r="BG8" s="7">
        <f>[1]Syntetyka!BH7</f>
        <v>212750097.61608696</v>
      </c>
      <c r="BH8" s="7">
        <f>[1]Syntetyka!BI7</f>
        <v>212750097.61608696</v>
      </c>
      <c r="BI8" s="7">
        <f>[1]Syntetyka!BJ7</f>
        <v>212750097.61608696</v>
      </c>
      <c r="BJ8" s="7">
        <f>[1]Syntetyka!BK7</f>
        <v>212750097.61608696</v>
      </c>
      <c r="BK8" s="7">
        <f>[1]Syntetyka!BL7</f>
        <v>212750097.61608696</v>
      </c>
      <c r="BL8" s="7">
        <f>[1]Syntetyka!BM7</f>
        <v>212750097.61608696</v>
      </c>
      <c r="BM8" s="7">
        <f>[1]Syntetyka!BN7</f>
        <v>212750097.61608696</v>
      </c>
      <c r="BN8" s="7">
        <f>[1]Syntetyka!BO7</f>
        <v>212750097.61608696</v>
      </c>
      <c r="BO8" s="7">
        <f>[1]Syntetyka!BP7</f>
        <v>212750097.61608696</v>
      </c>
      <c r="BP8" s="7">
        <f>[1]Syntetyka!BQ7</f>
        <v>212750097.61608696</v>
      </c>
      <c r="BQ8" s="7">
        <f>[1]Syntetyka!BR7</f>
        <v>212750097.61608696</v>
      </c>
      <c r="BR8" s="7">
        <f>[1]Syntetyka!BS7</f>
        <v>212750097.61608696</v>
      </c>
      <c r="BS8" s="7">
        <f>[1]Syntetyka!BT7</f>
        <v>212750097.61608696</v>
      </c>
      <c r="BT8" s="7">
        <f>[1]Syntetyka!BU7</f>
        <v>212750097.61608696</v>
      </c>
      <c r="BU8" s="7">
        <f>[1]Syntetyka!BV7</f>
        <v>212750097.61608696</v>
      </c>
      <c r="BV8" s="7">
        <f>[1]Syntetyka!BW7</f>
        <v>212750097.61608696</v>
      </c>
      <c r="BW8" s="7">
        <f>[1]Syntetyka!BX7</f>
        <v>212750097.61608696</v>
      </c>
      <c r="BX8" s="7">
        <f>[1]Syntetyka!BY7</f>
        <v>212750097.61608696</v>
      </c>
      <c r="BY8" s="7">
        <f>[1]Syntetyka!BZ7</f>
        <v>212750097.61608696</v>
      </c>
      <c r="BZ8" s="7">
        <f>[1]Syntetyka!CA7</f>
        <v>212750097.61608696</v>
      </c>
      <c r="CA8" s="7">
        <f>[1]Syntetyka!CB7</f>
        <v>212750097.61608696</v>
      </c>
      <c r="CB8" s="7">
        <f>[1]Syntetyka!CC7</f>
        <v>212750097.61608696</v>
      </c>
      <c r="CC8" s="7">
        <f>[1]Syntetyka!CD7</f>
        <v>212750097.61608696</v>
      </c>
    </row>
    <row r="9" spans="1:81" ht="15" customHeight="1" x14ac:dyDescent="0.2">
      <c r="A9" s="219"/>
      <c r="B9" s="6" t="str">
        <f>[1]Syntetyka!A15</f>
        <v>Suma pobranego wynagrodzenia KPFR - prognoza PF</v>
      </c>
      <c r="C9" s="7">
        <f>[1]Syntetyka!D15</f>
        <v>0</v>
      </c>
      <c r="D9" s="7">
        <f>[1]Syntetyka!E15</f>
        <v>0</v>
      </c>
      <c r="E9" s="7">
        <f>[1]Syntetyka!F15</f>
        <v>0</v>
      </c>
      <c r="F9" s="7">
        <f>[1]Syntetyka!G15</f>
        <v>0</v>
      </c>
      <c r="G9" s="7">
        <f>[1]Syntetyka!H15</f>
        <v>772119.07397260272</v>
      </c>
      <c r="H9" s="7">
        <f>[1]Syntetyka!I15</f>
        <v>772119.07397260272</v>
      </c>
      <c r="I9" s="7">
        <f>[1]Syntetyka!J15</f>
        <v>772119.07397260272</v>
      </c>
      <c r="J9" s="7">
        <f>[1]Syntetyka!K15</f>
        <v>1598106.9205479452</v>
      </c>
      <c r="K9" s="7">
        <f>[1]Syntetyka!L15</f>
        <v>1598106.9205479452</v>
      </c>
      <c r="L9" s="7">
        <f>[1]Syntetyka!M15</f>
        <v>1598106.9205479452</v>
      </c>
      <c r="M9" s="7">
        <f>[1]Syntetyka!N15</f>
        <v>2432468.1328767124</v>
      </c>
      <c r="N9" s="7">
        <f>[1]Syntetyka!O15</f>
        <v>2432468.1328767124</v>
      </c>
      <c r="O9" s="7">
        <f>[1]Syntetyka!P15</f>
        <v>2432468.1328767124</v>
      </c>
      <c r="P9" s="7">
        <f>[1]Syntetyka!Q15</f>
        <v>3223505.2773972605</v>
      </c>
      <c r="Q9" s="7">
        <f>[1]Syntetyka!R15</f>
        <v>3223505.2773972605</v>
      </c>
      <c r="R9" s="7">
        <f>[1]Syntetyka!S15</f>
        <v>3223505.2773972605</v>
      </c>
      <c r="S9" s="7">
        <f>[1]Syntetyka!T15</f>
        <v>3604303.1636299416</v>
      </c>
      <c r="T9" s="7">
        <f>[1]Syntetyka!U15</f>
        <v>3604303.1636299416</v>
      </c>
      <c r="U9" s="7">
        <f>[1]Syntetyka!V15</f>
        <v>3604303.1636299416</v>
      </c>
      <c r="V9" s="7">
        <f>[1]Syntetyka!W15</f>
        <v>3977686.2329911613</v>
      </c>
      <c r="W9" s="7">
        <f>[1]Syntetyka!X15</f>
        <v>3977686.2329911613</v>
      </c>
      <c r="X9" s="7">
        <f>[1]Syntetyka!Y15</f>
        <v>3977686.2329911613</v>
      </c>
      <c r="Y9" s="7">
        <f>[1]Syntetyka!Z15</f>
        <v>4355210.3520178739</v>
      </c>
      <c r="Z9" s="7">
        <f>[1]Syntetyka!AA15</f>
        <v>4355210.3520178739</v>
      </c>
      <c r="AA9" s="7">
        <f>[1]Syntetyka!AB15</f>
        <v>4355210.3520178739</v>
      </c>
      <c r="AB9" s="7">
        <f>[1]Syntetyka!AC15</f>
        <v>4772084.2327923598</v>
      </c>
      <c r="AC9" s="7">
        <f>[1]Syntetyka!AD15</f>
        <v>4772084.2327923598</v>
      </c>
      <c r="AD9" s="7">
        <f>[1]Syntetyka!AE15</f>
        <v>4772084.2327923598</v>
      </c>
      <c r="AE9" s="7">
        <f>[1]Syntetyka!AF15</f>
        <v>5200789.7424730118</v>
      </c>
      <c r="AF9" s="7">
        <f>[1]Syntetyka!AG15</f>
        <v>5200789.7424730118</v>
      </c>
      <c r="AG9" s="7">
        <f>[1]Syntetyka!AH15</f>
        <v>5200789.7424730118</v>
      </c>
      <c r="AH9" s="7">
        <f>[1]Syntetyka!AI15</f>
        <v>5692990.245275314</v>
      </c>
      <c r="AI9" s="7">
        <f>[1]Syntetyka!AJ15</f>
        <v>5692990.245275314</v>
      </c>
      <c r="AJ9" s="7">
        <f>[1]Syntetyka!AK15</f>
        <v>5692990.245275314</v>
      </c>
      <c r="AK9" s="7">
        <f>[1]Syntetyka!AL15</f>
        <v>6181298.4750427082</v>
      </c>
      <c r="AL9" s="7">
        <f>[1]Syntetyka!AM15</f>
        <v>6181298.4750427082</v>
      </c>
      <c r="AM9" s="7">
        <f>[1]Syntetyka!AN15</f>
        <v>6181298.4750427082</v>
      </c>
      <c r="AN9" s="7">
        <f>[1]Syntetyka!AO15</f>
        <v>6573988.2305623535</v>
      </c>
      <c r="AO9" s="7">
        <f>[1]Syntetyka!AP15</f>
        <v>6573988.2305623535</v>
      </c>
      <c r="AP9" s="7">
        <f>[1]Syntetyka!AQ15</f>
        <v>6573988.2305623535</v>
      </c>
      <c r="AQ9" s="7">
        <f>[1]Syntetyka!AR15</f>
        <v>6969087.0969968103</v>
      </c>
      <c r="AR9" s="7">
        <f>[1]Syntetyka!AS15</f>
        <v>6969087.0969968103</v>
      </c>
      <c r="AS9" s="7">
        <f>[1]Syntetyka!AT15</f>
        <v>6969087.0969968103</v>
      </c>
      <c r="AT9" s="7">
        <f>[1]Syntetyka!AU15</f>
        <v>7394179.9629932288</v>
      </c>
      <c r="AU9" s="7">
        <f>[1]Syntetyka!AV15</f>
        <v>7394179.9629932288</v>
      </c>
      <c r="AV9" s="7">
        <f>[1]Syntetyka!AW15</f>
        <v>7394179.9629932288</v>
      </c>
      <c r="AW9" s="7">
        <f>[1]Syntetyka!AX15</f>
        <v>7801028.6739629805</v>
      </c>
      <c r="AX9" s="7">
        <f>[1]Syntetyka!AY15</f>
        <v>7801028.6739629805</v>
      </c>
      <c r="AY9" s="7">
        <f>[1]Syntetyka!AZ15</f>
        <v>7801028.6739629805</v>
      </c>
      <c r="AZ9" s="7">
        <f>[1]Syntetyka!BA15</f>
        <v>8202930.0411120467</v>
      </c>
      <c r="BA9" s="7">
        <f>[1]Syntetyka!BB15</f>
        <v>8202930.0411120467</v>
      </c>
      <c r="BB9" s="7">
        <f>[1]Syntetyka!BC15</f>
        <v>8202930.0411120467</v>
      </c>
      <c r="BC9" s="7">
        <f>[1]Syntetyka!BD15</f>
        <v>8599672.0707049891</v>
      </c>
      <c r="BD9" s="7">
        <f>[1]Syntetyka!BE15</f>
        <v>8599672.0707049891</v>
      </c>
      <c r="BE9" s="7">
        <f>[1]Syntetyka!BF15</f>
        <v>8599672.0707049891</v>
      </c>
      <c r="BF9" s="7">
        <f>[1]Syntetyka!BG15</f>
        <v>8986838.2642017081</v>
      </c>
      <c r="BG9" s="7">
        <f>[1]Syntetyka!BH15</f>
        <v>8986838.2642017081</v>
      </c>
      <c r="BH9" s="7">
        <f>[1]Syntetyka!BI15</f>
        <v>8986838.2642017081</v>
      </c>
      <c r="BI9" s="7">
        <f>[1]Syntetyka!BJ15</f>
        <v>9356220.1355717555</v>
      </c>
      <c r="BJ9" s="7">
        <f>[1]Syntetyka!BK15</f>
        <v>9356220.1355717555</v>
      </c>
      <c r="BK9" s="7">
        <f>[1]Syntetyka!BL15</f>
        <v>9356220.1355717555</v>
      </c>
      <c r="BL9" s="7">
        <f>[1]Syntetyka!BM15</f>
        <v>9720234.4990357663</v>
      </c>
      <c r="BM9" s="7">
        <f>[1]Syntetyka!BN15</f>
        <v>9720234.4990357663</v>
      </c>
      <c r="BN9" s="7">
        <f>[1]Syntetyka!BO15</f>
        <v>9720234.4990357663</v>
      </c>
      <c r="BO9" s="7">
        <f>[1]Syntetyka!BP15</f>
        <v>10078673.184243817</v>
      </c>
      <c r="BP9" s="7">
        <f>[1]Syntetyka!BQ15</f>
        <v>10078673.184243817</v>
      </c>
      <c r="BQ9" s="7">
        <f>[1]Syntetyka!BR15</f>
        <v>10078673.184243817</v>
      </c>
      <c r="BR9" s="7">
        <f>[1]Syntetyka!BS15</f>
        <v>10427536.033355642</v>
      </c>
      <c r="BS9" s="7">
        <f>[1]Syntetyka!BT15</f>
        <v>10427536.033355642</v>
      </c>
      <c r="BT9" s="7">
        <f>[1]Syntetyka!BU15</f>
        <v>10427536.033355642</v>
      </c>
      <c r="BU9" s="7">
        <f>[1]Syntetyka!BV15</f>
        <v>10759447.241740473</v>
      </c>
      <c r="BV9" s="7">
        <f>[1]Syntetyka!BW15</f>
        <v>10759447.241740473</v>
      </c>
      <c r="BW9" s="7">
        <f>[1]Syntetyka!BX15</f>
        <v>10759447.241740473</v>
      </c>
      <c r="BX9" s="7">
        <f>[1]Syntetyka!BY15</f>
        <v>11085574.601519424</v>
      </c>
      <c r="BY9" s="7">
        <f>[1]Syntetyka!BZ15</f>
        <v>11085574.601519424</v>
      </c>
      <c r="BZ9" s="7">
        <f>[1]Syntetyka!CA15</f>
        <v>11085574.601519424</v>
      </c>
      <c r="CA9" s="7">
        <f>[1]Syntetyka!CB15</f>
        <v>11405709.942342581</v>
      </c>
      <c r="CB9" s="7">
        <f>[1]Syntetyka!CC15</f>
        <v>11405709.942342581</v>
      </c>
      <c r="CC9" s="7">
        <f>[1]Syntetyka!CD15</f>
        <v>11405709.942342581</v>
      </c>
    </row>
    <row r="10" spans="1:81" ht="15" customHeight="1" x14ac:dyDescent="0.2">
      <c r="A10" s="219"/>
      <c r="B10" s="6" t="str">
        <f>[1]Syntetyka!A11</f>
        <v>Wypłacone wynagrodzenie PF łącznie - prognoza PF</v>
      </c>
      <c r="C10" s="7">
        <f>[1]Syntetyka!D11</f>
        <v>0</v>
      </c>
      <c r="D10" s="7">
        <f>[1]Syntetyka!E11</f>
        <v>0</v>
      </c>
      <c r="E10" s="7">
        <f>[1]Syntetyka!F11</f>
        <v>0</v>
      </c>
      <c r="F10" s="7">
        <f>[1]Syntetyka!G11</f>
        <v>0</v>
      </c>
      <c r="G10" s="7">
        <f>[1]Syntetyka!H11</f>
        <v>0</v>
      </c>
      <c r="H10" s="7">
        <f>[1]Syntetyka!I11</f>
        <v>0</v>
      </c>
      <c r="I10" s="7">
        <f>[1]Syntetyka!J11</f>
        <v>0</v>
      </c>
      <c r="J10" s="7">
        <f>[1]Syntetyka!K11</f>
        <v>0</v>
      </c>
      <c r="K10" s="7">
        <f>[1]Syntetyka!L11</f>
        <v>0</v>
      </c>
      <c r="L10" s="7">
        <f>[1]Syntetyka!M11</f>
        <v>0</v>
      </c>
      <c r="M10" s="7">
        <f>[1]Syntetyka!N11</f>
        <v>133191.91166438354</v>
      </c>
      <c r="N10" s="7">
        <f>[1]Syntetyka!O11</f>
        <v>133191.91166438354</v>
      </c>
      <c r="O10" s="7">
        <f>[1]Syntetyka!P11</f>
        <v>133191.91166438354</v>
      </c>
      <c r="P10" s="7">
        <f>[1]Syntetyka!Q11</f>
        <v>359426.41303434334</v>
      </c>
      <c r="Q10" s="7">
        <f>[1]Syntetyka!R11</f>
        <v>359426.41303434334</v>
      </c>
      <c r="R10" s="7">
        <f>[1]Syntetyka!S11</f>
        <v>359426.41303434334</v>
      </c>
      <c r="S10" s="7">
        <f>[1]Syntetyka!T11</f>
        <v>822747.6613955124</v>
      </c>
      <c r="T10" s="7">
        <f>[1]Syntetyka!U11</f>
        <v>822747.6613955124</v>
      </c>
      <c r="U10" s="7">
        <f>[1]Syntetyka!V11</f>
        <v>822747.6613955124</v>
      </c>
      <c r="V10" s="7">
        <f>[1]Syntetyka!W11</f>
        <v>1354349.8083775768</v>
      </c>
      <c r="W10" s="7">
        <f>[1]Syntetyka!X11</f>
        <v>1354349.8083775768</v>
      </c>
      <c r="X10" s="7">
        <f>[1]Syntetyka!Y11</f>
        <v>1354349.8083775768</v>
      </c>
      <c r="Y10" s="7">
        <f>[1]Syntetyka!Z11</f>
        <v>2012956.2967699515</v>
      </c>
      <c r="Z10" s="7">
        <f>[1]Syntetyka!AA11</f>
        <v>2012956.2967699515</v>
      </c>
      <c r="AA10" s="7">
        <f>[1]Syntetyka!AB11</f>
        <v>2012956.2967699515</v>
      </c>
      <c r="AB10" s="7">
        <f>[1]Syntetyka!AC11</f>
        <v>3025679.4210967678</v>
      </c>
      <c r="AC10" s="7">
        <f>[1]Syntetyka!AD11</f>
        <v>3025679.4210967678</v>
      </c>
      <c r="AD10" s="7">
        <f>[1]Syntetyka!AE11</f>
        <v>3025679.4210967678</v>
      </c>
      <c r="AE10" s="7">
        <f>[1]Syntetyka!AF11</f>
        <v>3406143.8883880386</v>
      </c>
      <c r="AF10" s="7">
        <f>[1]Syntetyka!AG11</f>
        <v>3406143.8883880386</v>
      </c>
      <c r="AG10" s="7">
        <f>[1]Syntetyka!AH11</f>
        <v>3406143.8883880386</v>
      </c>
      <c r="AH10" s="7">
        <f>[1]Syntetyka!AI11</f>
        <v>3959080.9263457684</v>
      </c>
      <c r="AI10" s="7">
        <f>[1]Syntetyka!AJ11</f>
        <v>3959080.9263457684</v>
      </c>
      <c r="AJ10" s="7">
        <f>[1]Syntetyka!AK11</f>
        <v>3959080.9263457684</v>
      </c>
      <c r="AK10" s="7">
        <f>[1]Syntetyka!AL11</f>
        <v>5818935.6023135865</v>
      </c>
      <c r="AL10" s="7">
        <f>[1]Syntetyka!AM11</f>
        <v>5818935.6023135865</v>
      </c>
      <c r="AM10" s="7">
        <f>[1]Syntetyka!AN11</f>
        <v>5818935.6023135865</v>
      </c>
      <c r="AN10" s="7">
        <f>[1]Syntetyka!AO11</f>
        <v>7695754.7872682903</v>
      </c>
      <c r="AO10" s="7">
        <f>[1]Syntetyka!AP11</f>
        <v>7695754.7872682903</v>
      </c>
      <c r="AP10" s="7">
        <f>[1]Syntetyka!AQ11</f>
        <v>7695754.7872682903</v>
      </c>
      <c r="AQ10" s="7">
        <f>[1]Syntetyka!AR11</f>
        <v>9560873.0739800688</v>
      </c>
      <c r="AR10" s="7">
        <f>[1]Syntetyka!AS11</f>
        <v>9560873.0739800688</v>
      </c>
      <c r="AS10" s="7">
        <f>[1]Syntetyka!AT11</f>
        <v>9560873.0739800688</v>
      </c>
      <c r="AT10" s="7">
        <f>[1]Syntetyka!AU11</f>
        <v>9827457.2604370173</v>
      </c>
      <c r="AU10" s="7">
        <f>[1]Syntetyka!AV11</f>
        <v>9827457.2604370173</v>
      </c>
      <c r="AV10" s="7">
        <f>[1]Syntetyka!AW11</f>
        <v>9827457.2604370173</v>
      </c>
      <c r="AW10" s="7">
        <f>[1]Syntetyka!AX11</f>
        <v>10073182.273837658</v>
      </c>
      <c r="AX10" s="7">
        <f>[1]Syntetyka!AY11</f>
        <v>10073182.273837658</v>
      </c>
      <c r="AY10" s="7">
        <f>[1]Syntetyka!AZ11</f>
        <v>10073182.273837658</v>
      </c>
      <c r="AZ10" s="7">
        <f>[1]Syntetyka!BA11</f>
        <v>10315593.476084201</v>
      </c>
      <c r="BA10" s="7">
        <f>[1]Syntetyka!BB11</f>
        <v>10315593.476084201</v>
      </c>
      <c r="BB10" s="7">
        <f>[1]Syntetyka!BC11</f>
        <v>10315593.476084201</v>
      </c>
      <c r="BC10" s="7">
        <f>[1]Syntetyka!BD11</f>
        <v>10554095.559491945</v>
      </c>
      <c r="BD10" s="7">
        <f>[1]Syntetyka!BE11</f>
        <v>10554095.559491945</v>
      </c>
      <c r="BE10" s="7">
        <f>[1]Syntetyka!BF11</f>
        <v>10554095.559491945</v>
      </c>
      <c r="BF10" s="7">
        <f>[1]Syntetyka!BG11</f>
        <v>10787909.848083679</v>
      </c>
      <c r="BG10" s="7">
        <f>[1]Syntetyka!BH11</f>
        <v>10787909.848083679</v>
      </c>
      <c r="BH10" s="7">
        <f>[1]Syntetyka!BI11</f>
        <v>10787909.848083679</v>
      </c>
      <c r="BI10" s="7">
        <f>[1]Syntetyka!BJ11</f>
        <v>11015655.842423409</v>
      </c>
      <c r="BJ10" s="7">
        <f>[1]Syntetyka!BK11</f>
        <v>11015655.842423409</v>
      </c>
      <c r="BK10" s="7">
        <f>[1]Syntetyka!BL11</f>
        <v>11015655.842423409</v>
      </c>
      <c r="BL10" s="7">
        <f>[1]Syntetyka!BM11</f>
        <v>11239433.767084867</v>
      </c>
      <c r="BM10" s="7">
        <f>[1]Syntetyka!BN11</f>
        <v>11239433.767084867</v>
      </c>
      <c r="BN10" s="7">
        <f>[1]Syntetyka!BO11</f>
        <v>11239433.767084867</v>
      </c>
      <c r="BO10" s="7">
        <f>[1]Syntetyka!BP11</f>
        <v>11459184.671228589</v>
      </c>
      <c r="BP10" s="7">
        <f>[1]Syntetyka!BQ11</f>
        <v>11459184.671228589</v>
      </c>
      <c r="BQ10" s="7">
        <f>[1]Syntetyka!BR11</f>
        <v>11459184.671228589</v>
      </c>
      <c r="BR10" s="7">
        <f>[1]Syntetyka!BS11</f>
        <v>11674247.780556308</v>
      </c>
      <c r="BS10" s="7">
        <f>[1]Syntetyka!BT11</f>
        <v>11674247.780556308</v>
      </c>
      <c r="BT10" s="7">
        <f>[1]Syntetyka!BU11</f>
        <v>11674247.780556308</v>
      </c>
      <c r="BU10" s="7">
        <f>[1]Syntetyka!BV11</f>
        <v>11883478.398989884</v>
      </c>
      <c r="BV10" s="7">
        <f>[1]Syntetyka!BW11</f>
        <v>11883478.398989884</v>
      </c>
      <c r="BW10" s="7">
        <f>[1]Syntetyka!BX11</f>
        <v>11883478.398989884</v>
      </c>
      <c r="BX10" s="7">
        <f>[1]Syntetyka!BY11</f>
        <v>12088623.046066258</v>
      </c>
      <c r="BY10" s="7">
        <f>[1]Syntetyka!BZ11</f>
        <v>12088623.046066258</v>
      </c>
      <c r="BZ10" s="7">
        <f>[1]Syntetyka!CA11</f>
        <v>12088623.046066258</v>
      </c>
      <c r="CA10" s="7">
        <f>[1]Syntetyka!CB11</f>
        <v>12289622.770945961</v>
      </c>
      <c r="CB10" s="7">
        <f>[1]Syntetyka!CC11</f>
        <v>12289622.770945961</v>
      </c>
      <c r="CC10" s="7">
        <f>[1]Syntetyka!CD11</f>
        <v>12289622.770945961</v>
      </c>
    </row>
    <row r="11" spans="1:81" s="10" customFormat="1" ht="15" customHeight="1" x14ac:dyDescent="0.25">
      <c r="A11" s="219"/>
      <c r="B11" s="8" t="s">
        <v>20</v>
      </c>
      <c r="C11" s="9">
        <f>SUM(C8:C10)</f>
        <v>0</v>
      </c>
      <c r="D11" s="9">
        <f>SUM(D8:D10)</f>
        <v>0</v>
      </c>
      <c r="E11" s="9">
        <f t="shared" ref="E11:BP11" si="2">SUM(E8:E10)</f>
        <v>0</v>
      </c>
      <c r="F11" s="9">
        <f t="shared" si="2"/>
        <v>0</v>
      </c>
      <c r="G11" s="9">
        <f t="shared" si="2"/>
        <v>772119.07397260272</v>
      </c>
      <c r="H11" s="9">
        <f t="shared" si="2"/>
        <v>772119.07397260272</v>
      </c>
      <c r="I11" s="9">
        <f t="shared" si="2"/>
        <v>772119.07397260272</v>
      </c>
      <c r="J11" s="9">
        <f t="shared" si="2"/>
        <v>2241117.4705479452</v>
      </c>
      <c r="K11" s="9">
        <f t="shared" si="2"/>
        <v>2320557.4705479452</v>
      </c>
      <c r="L11" s="9">
        <f t="shared" si="2"/>
        <v>7866153.4205479454</v>
      </c>
      <c r="M11" s="9">
        <f t="shared" si="2"/>
        <v>12083966.684541097</v>
      </c>
      <c r="N11" s="9">
        <f t="shared" si="2"/>
        <v>15145770.554541098</v>
      </c>
      <c r="O11" s="9">
        <f t="shared" si="2"/>
        <v>19846030.6945411</v>
      </c>
      <c r="P11" s="9">
        <f t="shared" si="2"/>
        <v>26013562.480431605</v>
      </c>
      <c r="Q11" s="9">
        <f t="shared" si="2"/>
        <v>30113562.480431605</v>
      </c>
      <c r="R11" s="9">
        <f t="shared" si="2"/>
        <v>35813562.480431609</v>
      </c>
      <c r="S11" s="9">
        <f t="shared" si="2"/>
        <v>40542081.615025461</v>
      </c>
      <c r="T11" s="9">
        <f t="shared" si="2"/>
        <v>46452081.615025461</v>
      </c>
      <c r="U11" s="9">
        <f t="shared" si="2"/>
        <v>52559255.528068937</v>
      </c>
      <c r="V11" s="9">
        <f t="shared" si="2"/>
        <v>59478214.657455698</v>
      </c>
      <c r="W11" s="9">
        <f t="shared" si="2"/>
        <v>66040414.657455698</v>
      </c>
      <c r="X11" s="9">
        <f t="shared" si="2"/>
        <v>78357964.657455698</v>
      </c>
      <c r="Y11" s="9">
        <f t="shared" si="2"/>
        <v>92013015.264874786</v>
      </c>
      <c r="Z11" s="9">
        <f t="shared" si="2"/>
        <v>99538065.264874786</v>
      </c>
      <c r="AA11" s="9">
        <f t="shared" si="2"/>
        <v>109172335.26487479</v>
      </c>
      <c r="AB11" s="9">
        <f t="shared" si="2"/>
        <v>118804482.26997609</v>
      </c>
      <c r="AC11" s="9">
        <f t="shared" si="2"/>
        <v>124158137.26997609</v>
      </c>
      <c r="AD11" s="9">
        <f t="shared" si="2"/>
        <v>128232737.26997609</v>
      </c>
      <c r="AE11" s="9">
        <f t="shared" si="2"/>
        <v>132041907.246948</v>
      </c>
      <c r="AF11" s="9">
        <f t="shared" si="2"/>
        <v>136418497.246948</v>
      </c>
      <c r="AG11" s="9">
        <f t="shared" si="2"/>
        <v>140723497.246948</v>
      </c>
      <c r="AH11" s="9">
        <f t="shared" si="2"/>
        <v>151853634.78770804</v>
      </c>
      <c r="AI11" s="9">
        <f t="shared" si="2"/>
        <v>161838634.78770804</v>
      </c>
      <c r="AJ11" s="9">
        <f t="shared" si="2"/>
        <v>171923634.78770804</v>
      </c>
      <c r="AK11" s="9">
        <f t="shared" si="2"/>
        <v>184056797.69344324</v>
      </c>
      <c r="AL11" s="9">
        <f t="shared" si="2"/>
        <v>193056797.69344324</v>
      </c>
      <c r="AM11" s="9">
        <f t="shared" si="2"/>
        <v>201561831.69344324</v>
      </c>
      <c r="AN11" s="9">
        <f t="shared" si="2"/>
        <v>211161340.6339176</v>
      </c>
      <c r="AO11" s="9">
        <f t="shared" si="2"/>
        <v>218691340.6339176</v>
      </c>
      <c r="AP11" s="9">
        <f t="shared" si="2"/>
        <v>226361340.6339176</v>
      </c>
      <c r="AQ11" s="9">
        <f t="shared" si="2"/>
        <v>229019557.78706384</v>
      </c>
      <c r="AR11" s="9">
        <f t="shared" si="2"/>
        <v>229280057.78706384</v>
      </c>
      <c r="AS11" s="9">
        <f t="shared" si="2"/>
        <v>229280057.78706384</v>
      </c>
      <c r="AT11" s="9">
        <f t="shared" si="2"/>
        <v>229971734.83951721</v>
      </c>
      <c r="AU11" s="9">
        <f t="shared" si="2"/>
        <v>229971734.83951721</v>
      </c>
      <c r="AV11" s="9">
        <f t="shared" si="2"/>
        <v>229971734.83951721</v>
      </c>
      <c r="AW11" s="9">
        <f t="shared" si="2"/>
        <v>230624308.5638876</v>
      </c>
      <c r="AX11" s="9">
        <f t="shared" si="2"/>
        <v>230624308.5638876</v>
      </c>
      <c r="AY11" s="9">
        <f t="shared" si="2"/>
        <v>230624308.5638876</v>
      </c>
      <c r="AZ11" s="9">
        <f t="shared" si="2"/>
        <v>231268621.1332832</v>
      </c>
      <c r="BA11" s="9">
        <f t="shared" si="2"/>
        <v>231268621.1332832</v>
      </c>
      <c r="BB11" s="9">
        <f t="shared" si="2"/>
        <v>231268621.1332832</v>
      </c>
      <c r="BC11" s="9">
        <f t="shared" si="2"/>
        <v>231903865.24628389</v>
      </c>
      <c r="BD11" s="9">
        <f t="shared" si="2"/>
        <v>231903865.24628389</v>
      </c>
      <c r="BE11" s="9">
        <f t="shared" si="2"/>
        <v>231903865.24628389</v>
      </c>
      <c r="BF11" s="9">
        <f t="shared" si="2"/>
        <v>232524845.72837234</v>
      </c>
      <c r="BG11" s="9">
        <f t="shared" si="2"/>
        <v>232524845.72837234</v>
      </c>
      <c r="BH11" s="9">
        <f t="shared" si="2"/>
        <v>232524845.72837234</v>
      </c>
      <c r="BI11" s="9">
        <f t="shared" si="2"/>
        <v>233121973.59408212</v>
      </c>
      <c r="BJ11" s="9">
        <f t="shared" si="2"/>
        <v>233121973.59408212</v>
      </c>
      <c r="BK11" s="9">
        <f t="shared" si="2"/>
        <v>233121973.59408212</v>
      </c>
      <c r="BL11" s="9">
        <f t="shared" si="2"/>
        <v>233709765.8822076</v>
      </c>
      <c r="BM11" s="9">
        <f t="shared" si="2"/>
        <v>233709765.8822076</v>
      </c>
      <c r="BN11" s="9">
        <f t="shared" si="2"/>
        <v>233709765.8822076</v>
      </c>
      <c r="BO11" s="9">
        <f t="shared" si="2"/>
        <v>234287955.47155938</v>
      </c>
      <c r="BP11" s="9">
        <f t="shared" si="2"/>
        <v>234287955.47155938</v>
      </c>
      <c r="BQ11" s="9">
        <f t="shared" ref="BQ11:CC11" si="3">SUM(BQ8:BQ10)</f>
        <v>234287955.47155938</v>
      </c>
      <c r="BR11" s="9">
        <f t="shared" si="3"/>
        <v>234851881.42999893</v>
      </c>
      <c r="BS11" s="9">
        <f t="shared" si="3"/>
        <v>234851881.42999893</v>
      </c>
      <c r="BT11" s="9">
        <f t="shared" si="3"/>
        <v>234851881.42999893</v>
      </c>
      <c r="BU11" s="9">
        <f t="shared" si="3"/>
        <v>235393023.25681731</v>
      </c>
      <c r="BV11" s="9">
        <f t="shared" si="3"/>
        <v>235393023.25681731</v>
      </c>
      <c r="BW11" s="9">
        <f t="shared" si="3"/>
        <v>235393023.25681731</v>
      </c>
      <c r="BX11" s="9">
        <f t="shared" si="3"/>
        <v>235924295.26367265</v>
      </c>
      <c r="BY11" s="9">
        <f t="shared" si="3"/>
        <v>235924295.26367265</v>
      </c>
      <c r="BZ11" s="9">
        <f t="shared" si="3"/>
        <v>235924295.26367265</v>
      </c>
      <c r="CA11" s="9">
        <f t="shared" si="3"/>
        <v>236445430.32937551</v>
      </c>
      <c r="CB11" s="9">
        <f t="shared" si="3"/>
        <v>236445430.32937551</v>
      </c>
      <c r="CC11" s="9">
        <f t="shared" si="3"/>
        <v>236445430.32937551</v>
      </c>
    </row>
    <row r="12" spans="1:81" ht="6.75" customHeight="1" x14ac:dyDescent="0.2"/>
    <row r="13" spans="1:81" ht="15" customHeight="1" x14ac:dyDescent="0.2">
      <c r="A13" s="220" t="s">
        <v>22</v>
      </c>
      <c r="B13" s="6" t="str">
        <f>[1]Syntetyka!A8</f>
        <v>Suma wypłat do MŚP - prognoza KPFR</v>
      </c>
      <c r="C13" s="7">
        <f>[1]Syntetyka!D8</f>
        <v>0</v>
      </c>
      <c r="D13" s="7">
        <f>[1]Syntetyka!E8</f>
        <v>0</v>
      </c>
      <c r="E13" s="7">
        <f>[1]Syntetyka!F8</f>
        <v>0</v>
      </c>
      <c r="F13" s="7">
        <f>[1]Syntetyka!G8</f>
        <v>0</v>
      </c>
      <c r="G13" s="7">
        <f>[1]Syntetyka!H8</f>
        <v>0</v>
      </c>
      <c r="H13" s="7">
        <f>[1]Syntetyka!I8</f>
        <v>0</v>
      </c>
      <c r="I13" s="7">
        <f>[1]Syntetyka!J8</f>
        <v>0</v>
      </c>
      <c r="J13" s="7">
        <f>[1]Syntetyka!K8</f>
        <v>0</v>
      </c>
      <c r="K13" s="7">
        <f>[1]Syntetyka!L8</f>
        <v>0</v>
      </c>
      <c r="L13" s="7">
        <f>[1]Syntetyka!M8</f>
        <v>0</v>
      </c>
      <c r="M13" s="7">
        <f>[1]Syntetyka!N8</f>
        <v>0</v>
      </c>
      <c r="N13" s="7">
        <f>[1]Syntetyka!O8</f>
        <v>0</v>
      </c>
      <c r="O13" s="7">
        <f>[1]Syntetyka!P8</f>
        <v>0</v>
      </c>
      <c r="P13" s="7">
        <f>[1]Syntetyka!Q8</f>
        <v>0</v>
      </c>
      <c r="Q13" s="7">
        <f>[1]Syntetyka!R8</f>
        <v>0</v>
      </c>
      <c r="R13" s="7">
        <f>[1]Syntetyka!S8</f>
        <v>0</v>
      </c>
      <c r="S13" s="7">
        <f>[1]Syntetyka!T8</f>
        <v>0</v>
      </c>
      <c r="T13" s="7">
        <f>[1]Syntetyka!U8</f>
        <v>0</v>
      </c>
      <c r="U13" s="7">
        <f>[1]Syntetyka!V8</f>
        <v>0</v>
      </c>
      <c r="V13" s="7">
        <f>[1]Syntetyka!W8</f>
        <v>0</v>
      </c>
      <c r="W13" s="7">
        <f>[1]Syntetyka!X8</f>
        <v>0</v>
      </c>
      <c r="X13" s="7">
        <f>[1]Syntetyka!Y8</f>
        <v>0</v>
      </c>
      <c r="Y13" s="7">
        <f>[1]Syntetyka!Z8</f>
        <v>0</v>
      </c>
      <c r="Z13" s="7">
        <f>[1]Syntetyka!AA8</f>
        <v>0</v>
      </c>
      <c r="AA13" s="7">
        <f>[1]Syntetyka!AB8</f>
        <v>0</v>
      </c>
      <c r="AB13" s="7">
        <f>[1]Syntetyka!AC8</f>
        <v>89879738.702600688</v>
      </c>
      <c r="AC13" s="7">
        <f>[1]Syntetyka!AD8</f>
        <v>103033932.37710069</v>
      </c>
      <c r="AD13" s="7">
        <f>[1]Syntetyka!AE8</f>
        <v>106479728.37160069</v>
      </c>
      <c r="AE13" s="7">
        <f>[1]Syntetyka!AF8</f>
        <v>110606941.03276734</v>
      </c>
      <c r="AF13" s="7">
        <f>[1]Syntetyka!AG8</f>
        <v>115074862.02726735</v>
      </c>
      <c r="AG13" s="7">
        <f>[1]Syntetyka!AH8</f>
        <v>120087916.35510069</v>
      </c>
      <c r="AH13" s="7">
        <f>[1]Syntetyka!AI8</f>
        <v>124769036.30093403</v>
      </c>
      <c r="AI13" s="7">
        <f>[1]Syntetyka!AJ8</f>
        <v>130063431.24676734</v>
      </c>
      <c r="AJ13" s="7">
        <f>[1]Syntetyka!AK8</f>
        <v>135766676.1926007</v>
      </c>
      <c r="AK13" s="7">
        <f>[1]Syntetyka!AL8</f>
        <v>142287621.13843402</v>
      </c>
      <c r="AL13" s="7">
        <f>[1]Syntetyka!AM8</f>
        <v>149966974.41760069</v>
      </c>
      <c r="AM13" s="7">
        <f>[1]Syntetyka!AN8</f>
        <v>158600311.03010067</v>
      </c>
      <c r="AN13" s="7">
        <f>[1]Syntetyka!AO8</f>
        <v>168119489.30926734</v>
      </c>
      <c r="AO13" s="7">
        <f>[1]Syntetyka!AP8</f>
        <v>175955780.975934</v>
      </c>
      <c r="AP13" s="7">
        <f>[1]Syntetyka!AQ8</f>
        <v>184814197.64260066</v>
      </c>
      <c r="AQ13" s="7">
        <f>[1]Syntetyka!AR8</f>
        <v>194013322.64260066</v>
      </c>
      <c r="AR13" s="7">
        <f>[1]Syntetyka!AS8</f>
        <v>203621297.64260066</v>
      </c>
      <c r="AS13" s="7">
        <f>[1]Syntetyka!AT8</f>
        <v>213501839.30926734</v>
      </c>
      <c r="AT13" s="7">
        <f>[1]Syntetyka!AU8</f>
        <v>223723089.30926734</v>
      </c>
      <c r="AU13" s="7">
        <f>[1]Syntetyka!AV8</f>
        <v>234625755.975934</v>
      </c>
      <c r="AV13" s="7">
        <f>[1]Syntetyka!AW8</f>
        <v>245937272.64260066</v>
      </c>
      <c r="AW13" s="7">
        <f>[1]Syntetyka!AX8</f>
        <v>256908080.975934</v>
      </c>
      <c r="AX13" s="7">
        <f>[1]Syntetyka!AY8</f>
        <v>267470039.30926737</v>
      </c>
      <c r="AY13" s="7">
        <f>[1]Syntetyka!AZ8</f>
        <v>277691289.3092674</v>
      </c>
      <c r="AZ13" s="7">
        <f>[1]Syntetyka!BA8</f>
        <v>287571830.97593403</v>
      </c>
      <c r="BA13" s="7">
        <f>[1]Syntetyka!BB8</f>
        <v>294522280.97593403</v>
      </c>
      <c r="BB13" s="7">
        <f>[1]Syntetyka!BC8</f>
        <v>299292197.64260066</v>
      </c>
      <c r="BC13" s="7">
        <f>[1]Syntetyka!BD8</f>
        <v>299292197.64260066</v>
      </c>
      <c r="BD13" s="7">
        <f>[1]Syntetyka!BE8</f>
        <v>299292197.64260066</v>
      </c>
      <c r="BE13" s="7">
        <f>[1]Syntetyka!BF8</f>
        <v>299973614.30926728</v>
      </c>
      <c r="BF13" s="7">
        <f>[1]Syntetyka!BG8</f>
        <v>300995739.30926728</v>
      </c>
      <c r="BG13" s="7">
        <f>[1]Syntetyka!BH8</f>
        <v>302562997.64260066</v>
      </c>
      <c r="BH13" s="7">
        <f>[1]Syntetyka!BI8</f>
        <v>304539105.97593403</v>
      </c>
      <c r="BI13" s="7">
        <f>[1]Syntetyka!BJ8</f>
        <v>307128489.30926734</v>
      </c>
      <c r="BJ13" s="7">
        <f>[1]Syntetyka!BK8</f>
        <v>310126722.64260066</v>
      </c>
      <c r="BK13" s="7">
        <f>[1]Syntetyka!BL8</f>
        <v>313942655.97593403</v>
      </c>
      <c r="BL13" s="7">
        <f>[1]Syntetyka!BM8</f>
        <v>318916997.64260066</v>
      </c>
      <c r="BM13" s="7">
        <f>[1]Syntetyka!BN8</f>
        <v>324845322.64260066</v>
      </c>
      <c r="BN13" s="7">
        <f>[1]Syntetyka!BO8</f>
        <v>331659489.30926734</v>
      </c>
      <c r="BO13" s="7">
        <f>[1]Syntetyka!BP8</f>
        <v>339495780.97593403</v>
      </c>
      <c r="BP13" s="7">
        <f>[1]Syntetyka!BQ8</f>
        <v>348354197.64260066</v>
      </c>
      <c r="BQ13" s="7">
        <f>[1]Syntetyka!BR8</f>
        <v>357553322.64260066</v>
      </c>
      <c r="BR13" s="7">
        <f>[1]Syntetyka!BS8</f>
        <v>367161297.64260066</v>
      </c>
      <c r="BS13" s="7">
        <f>[1]Syntetyka!BT8</f>
        <v>377041839.30926728</v>
      </c>
      <c r="BT13" s="7">
        <f>[1]Syntetyka!BU8</f>
        <v>387263089.30926728</v>
      </c>
      <c r="BU13" s="7">
        <f>[1]Syntetyka!BV8</f>
        <v>398165755.97593403</v>
      </c>
      <c r="BV13" s="7">
        <f>[1]Syntetyka!BW8</f>
        <v>409477272.64260066</v>
      </c>
      <c r="BW13" s="7">
        <f>[1]Syntetyka!BX8</f>
        <v>420448080.97593403</v>
      </c>
      <c r="BX13" s="7">
        <f>[1]Syntetyka!BY8</f>
        <v>431010039.30926728</v>
      </c>
      <c r="BY13" s="7">
        <f>[1]Syntetyka!BZ8</f>
        <v>441231289.30926728</v>
      </c>
      <c r="BZ13" s="7">
        <f>[1]Syntetyka!CA8</f>
        <v>451111830.97593403</v>
      </c>
      <c r="CA13" s="7">
        <f>[1]Syntetyka!CB8</f>
        <v>458062280.97593403</v>
      </c>
      <c r="CB13" s="7">
        <f>[1]Syntetyka!CC8</f>
        <v>462832197.64260066</v>
      </c>
      <c r="CC13" s="7">
        <f>[1]Syntetyka!CD8</f>
        <v>462832197.64260066</v>
      </c>
    </row>
    <row r="14" spans="1:81" ht="15" customHeight="1" x14ac:dyDescent="0.2">
      <c r="A14" s="220"/>
      <c r="B14" s="6" t="str">
        <f>[1]Syntetyka!A16</f>
        <v>Suma pobranego wynagrodzenia KPFR - prognoza KPFR</v>
      </c>
      <c r="C14" s="7">
        <f>[1]Syntetyka!D16</f>
        <v>0</v>
      </c>
      <c r="D14" s="7">
        <f>[1]Syntetyka!E16</f>
        <v>0</v>
      </c>
      <c r="E14" s="7">
        <f>[1]Syntetyka!F16</f>
        <v>0</v>
      </c>
      <c r="F14" s="7">
        <f>[1]Syntetyka!G16</f>
        <v>0</v>
      </c>
      <c r="G14" s="7">
        <f>[1]Syntetyka!H16</f>
        <v>772119.18</v>
      </c>
      <c r="H14" s="7">
        <f>[1]Syntetyka!I16</f>
        <v>772119.18</v>
      </c>
      <c r="I14" s="7">
        <f>[1]Syntetyka!J16</f>
        <v>772119.18</v>
      </c>
      <c r="J14" s="7">
        <f>[1]Syntetyka!K16</f>
        <v>1598107.0265753425</v>
      </c>
      <c r="K14" s="7">
        <f>[1]Syntetyka!L16</f>
        <v>1598107.0265753425</v>
      </c>
      <c r="L14" s="7">
        <f>[1]Syntetyka!M16</f>
        <v>1598107.0265753425</v>
      </c>
      <c r="M14" s="7">
        <f>[1]Syntetyka!N16</f>
        <v>2432468.2389041097</v>
      </c>
      <c r="N14" s="7">
        <f>[1]Syntetyka!O16</f>
        <v>2432468.2389041097</v>
      </c>
      <c r="O14" s="7">
        <f>[1]Syntetyka!P16</f>
        <v>2432468.2389041097</v>
      </c>
      <c r="P14" s="7">
        <f>[1]Syntetyka!Q16</f>
        <v>3210260.5204109591</v>
      </c>
      <c r="Q14" s="7">
        <f>[1]Syntetyka!R16</f>
        <v>3210260.5204109591</v>
      </c>
      <c r="R14" s="7">
        <f>[1]Syntetyka!S16</f>
        <v>3210260.5204109591</v>
      </c>
      <c r="S14" s="7">
        <f>[1]Syntetyka!T16</f>
        <v>3528251.6519178082</v>
      </c>
      <c r="T14" s="7">
        <f>[1]Syntetyka!U16</f>
        <v>3528251.6519178082</v>
      </c>
      <c r="U14" s="7">
        <f>[1]Syntetyka!V16</f>
        <v>3528251.6519178082</v>
      </c>
      <c r="V14" s="7">
        <f>[1]Syntetyka!W16</f>
        <v>3848251.3450684934</v>
      </c>
      <c r="W14" s="7">
        <f>[1]Syntetyka!X16</f>
        <v>3848251.3450684934</v>
      </c>
      <c r="X14" s="7">
        <f>[1]Syntetyka!Y16</f>
        <v>3848251.3450684934</v>
      </c>
      <c r="Y14" s="7">
        <f>[1]Syntetyka!Z16</f>
        <v>4161294.5231506852</v>
      </c>
      <c r="Z14" s="7">
        <f>[1]Syntetyka!AA16</f>
        <v>4161294.5231506852</v>
      </c>
      <c r="AA14" s="7">
        <f>[1]Syntetyka!AB16</f>
        <v>4161294.5231506852</v>
      </c>
      <c r="AB14" s="7">
        <f>[1]Syntetyka!AC16</f>
        <v>4480808.676164384</v>
      </c>
      <c r="AC14" s="7">
        <f>[1]Syntetyka!AD16</f>
        <v>4480808.676164384</v>
      </c>
      <c r="AD14" s="7">
        <f>[1]Syntetyka!AE16</f>
        <v>4480808.676164384</v>
      </c>
      <c r="AE14" s="7">
        <f>[1]Syntetyka!AF16</f>
        <v>4897299.6684931517</v>
      </c>
      <c r="AF14" s="7">
        <f>[1]Syntetyka!AG16</f>
        <v>4897299.6684931517</v>
      </c>
      <c r="AG14" s="7">
        <f>[1]Syntetyka!AH16</f>
        <v>4897299.6684931517</v>
      </c>
      <c r="AH14" s="7">
        <f>[1]Syntetyka!AI16</f>
        <v>5381064.0854794532</v>
      </c>
      <c r="AI14" s="7">
        <f>[1]Syntetyka!AJ16</f>
        <v>5381064.0854794532</v>
      </c>
      <c r="AJ14" s="7">
        <f>[1]Syntetyka!AK16</f>
        <v>5381064.0854794532</v>
      </c>
      <c r="AK14" s="7">
        <f>[1]Syntetyka!AL16</f>
        <v>5872283.2779405992</v>
      </c>
      <c r="AL14" s="7">
        <f>[1]Syntetyka!AM16</f>
        <v>5872283.2779405992</v>
      </c>
      <c r="AM14" s="7">
        <f>[1]Syntetyka!AN16</f>
        <v>5872283.2779405992</v>
      </c>
      <c r="AN14" s="7">
        <f>[1]Syntetyka!AO16</f>
        <v>6358573.1326065268</v>
      </c>
      <c r="AO14" s="7">
        <f>[1]Syntetyka!AP16</f>
        <v>6358573.1326065268</v>
      </c>
      <c r="AP14" s="7">
        <f>[1]Syntetyka!AQ16</f>
        <v>6358573.1326065268</v>
      </c>
      <c r="AQ14" s="7">
        <f>[1]Syntetyka!AR16</f>
        <v>6896108.1050478024</v>
      </c>
      <c r="AR14" s="7">
        <f>[1]Syntetyka!AS16</f>
        <v>6896108.1050478024</v>
      </c>
      <c r="AS14" s="7">
        <f>[1]Syntetyka!AT16</f>
        <v>6896108.1050478024</v>
      </c>
      <c r="AT14" s="7">
        <f>[1]Syntetyka!AU16</f>
        <v>7427221.3623878267</v>
      </c>
      <c r="AU14" s="7">
        <f>[1]Syntetyka!AV16</f>
        <v>7427221.3623878267</v>
      </c>
      <c r="AV14" s="7">
        <f>[1]Syntetyka!AW16</f>
        <v>7427221.3623878267</v>
      </c>
      <c r="AW14" s="7">
        <f>[1]Syntetyka!AX16</f>
        <v>7989817.0212213192</v>
      </c>
      <c r="AX14" s="7">
        <f>[1]Syntetyka!AY16</f>
        <v>7989817.0212213192</v>
      </c>
      <c r="AY14" s="7">
        <f>[1]Syntetyka!AZ16</f>
        <v>7989817.0212213192</v>
      </c>
      <c r="AZ14" s="7">
        <f>[1]Syntetyka!BA16</f>
        <v>8600986.3294105008</v>
      </c>
      <c r="BA14" s="7">
        <f>[1]Syntetyka!BB16</f>
        <v>8600986.3294105008</v>
      </c>
      <c r="BB14" s="7">
        <f>[1]Syntetyka!BC16</f>
        <v>8600986.3294105008</v>
      </c>
      <c r="BC14" s="7">
        <f>[1]Syntetyka!BD16</f>
        <v>9208791.8327203467</v>
      </c>
      <c r="BD14" s="7">
        <f>[1]Syntetyka!BE16</f>
        <v>9208791.8327203467</v>
      </c>
      <c r="BE14" s="7">
        <f>[1]Syntetyka!BF16</f>
        <v>9208791.8327203467</v>
      </c>
      <c r="BF14" s="7">
        <f>[1]Syntetyka!BG16</f>
        <v>9805040.0926920697</v>
      </c>
      <c r="BG14" s="7">
        <f>[1]Syntetyka!BH16</f>
        <v>9805040.0926920697</v>
      </c>
      <c r="BH14" s="7">
        <f>[1]Syntetyka!BI16</f>
        <v>9805040.0926920697</v>
      </c>
      <c r="BI14" s="7">
        <f>[1]Syntetyka!BJ16</f>
        <v>10375707.273589488</v>
      </c>
      <c r="BJ14" s="7">
        <f>[1]Syntetyka!BK16</f>
        <v>10375707.273589488</v>
      </c>
      <c r="BK14" s="7">
        <f>[1]Syntetyka!BL16</f>
        <v>10375707.273589488</v>
      </c>
      <c r="BL14" s="7">
        <f>[1]Syntetyka!BM16</f>
        <v>10939390.548750993</v>
      </c>
      <c r="BM14" s="7">
        <f>[1]Syntetyka!BN16</f>
        <v>10939390.548750993</v>
      </c>
      <c r="BN14" s="7">
        <f>[1]Syntetyka!BO16</f>
        <v>10939390.548750993</v>
      </c>
      <c r="BO14" s="7">
        <f>[1]Syntetyka!BP16</f>
        <v>11495712.213846428</v>
      </c>
      <c r="BP14" s="7">
        <f>[1]Syntetyka!BQ16</f>
        <v>11495712.213846428</v>
      </c>
      <c r="BQ14" s="7">
        <f>[1]Syntetyka!BR16</f>
        <v>11495712.213846428</v>
      </c>
      <c r="BR14" s="7">
        <f>[1]Syntetyka!BS16</f>
        <v>12038203.957668321</v>
      </c>
      <c r="BS14" s="7">
        <f>[1]Syntetyka!BT16</f>
        <v>12038203.957668321</v>
      </c>
      <c r="BT14" s="7">
        <f>[1]Syntetyka!BU16</f>
        <v>12038203.957668321</v>
      </c>
      <c r="BU14" s="7">
        <f>[1]Syntetyka!BV16</f>
        <v>12554846.066573892</v>
      </c>
      <c r="BV14" s="7">
        <f>[1]Syntetyka!BW16</f>
        <v>12554846.066573892</v>
      </c>
      <c r="BW14" s="7">
        <f>[1]Syntetyka!BX16</f>
        <v>12554846.066573892</v>
      </c>
      <c r="BX14" s="7">
        <f>[1]Syntetyka!BY16</f>
        <v>13062098.937084811</v>
      </c>
      <c r="BY14" s="7">
        <f>[1]Syntetyka!BZ16</f>
        <v>13062098.937084811</v>
      </c>
      <c r="BZ14" s="7">
        <f>[1]Syntetyka!CA16</f>
        <v>13062098.937084811</v>
      </c>
      <c r="CA14" s="7">
        <f>[1]Syntetyka!CB16</f>
        <v>13558396.07504433</v>
      </c>
      <c r="CB14" s="7">
        <f>[1]Syntetyka!CC16</f>
        <v>13558396.07504433</v>
      </c>
      <c r="CC14" s="7">
        <f>[1]Syntetyka!CD16</f>
        <v>13558396.07504433</v>
      </c>
    </row>
    <row r="15" spans="1:81" ht="15" customHeight="1" x14ac:dyDescent="0.2">
      <c r="A15" s="220"/>
      <c r="B15" s="6" t="str">
        <f>[1]Syntetyka!A12</f>
        <v>Wypłacone wynagrodzenie PF łącznie - prognoza KPFR</v>
      </c>
      <c r="C15" s="7">
        <f>[1]Syntetyka!D12</f>
        <v>0</v>
      </c>
      <c r="D15" s="7">
        <f>[1]Syntetyka!E12</f>
        <v>0</v>
      </c>
      <c r="E15" s="7">
        <f>[1]Syntetyka!F12</f>
        <v>0</v>
      </c>
      <c r="F15" s="7">
        <f>[1]Syntetyka!G12</f>
        <v>0</v>
      </c>
      <c r="G15" s="7">
        <f>[1]Syntetyka!H12</f>
        <v>0</v>
      </c>
      <c r="H15" s="7">
        <f>[1]Syntetyka!I12</f>
        <v>0</v>
      </c>
      <c r="I15" s="7">
        <f>[1]Syntetyka!J12</f>
        <v>0</v>
      </c>
      <c r="J15" s="7">
        <f>[1]Syntetyka!K12</f>
        <v>0</v>
      </c>
      <c r="K15" s="7">
        <f>[1]Syntetyka!L12</f>
        <v>0</v>
      </c>
      <c r="L15" s="7">
        <f>[1]Syntetyka!M12</f>
        <v>0</v>
      </c>
      <c r="M15" s="7">
        <f>[1]Syntetyka!N12</f>
        <v>10188.356164383562</v>
      </c>
      <c r="N15" s="7">
        <f>[1]Syntetyka!O12</f>
        <v>10188.356164383562</v>
      </c>
      <c r="O15" s="7">
        <f>[1]Syntetyka!P12</f>
        <v>10188.356164383562</v>
      </c>
      <c r="P15" s="7">
        <f>[1]Syntetyka!Q12</f>
        <v>20489.916286149164</v>
      </c>
      <c r="Q15" s="7">
        <f>[1]Syntetyka!R12</f>
        <v>20489.916286149164</v>
      </c>
      <c r="R15" s="7">
        <f>[1]Syntetyka!S12</f>
        <v>20489.916286149164</v>
      </c>
      <c r="S15" s="7">
        <f>[1]Syntetyka!T12</f>
        <v>43152.442922374437</v>
      </c>
      <c r="T15" s="7">
        <f>[1]Syntetyka!U12</f>
        <v>43152.442922374437</v>
      </c>
      <c r="U15" s="7">
        <f>[1]Syntetyka!V12</f>
        <v>43152.442922374437</v>
      </c>
      <c r="V15" s="7">
        <f>[1]Syntetyka!W12</f>
        <v>65814.969558599711</v>
      </c>
      <c r="W15" s="7">
        <f>[1]Syntetyka!X12</f>
        <v>65814.969558599711</v>
      </c>
      <c r="X15" s="7">
        <f>[1]Syntetyka!Y12</f>
        <v>65814.969558599711</v>
      </c>
      <c r="Y15" s="7">
        <f>[1]Syntetyka!Z12</f>
        <v>87984.832572298328</v>
      </c>
      <c r="Z15" s="7">
        <f>[1]Syntetyka!AA12</f>
        <v>87984.832572298328</v>
      </c>
      <c r="AA15" s="7">
        <f>[1]Syntetyka!AB12</f>
        <v>87984.832572298328</v>
      </c>
      <c r="AB15" s="7">
        <f>[1]Syntetyka!AC12</f>
        <v>110401.02739726027</v>
      </c>
      <c r="AC15" s="7">
        <f>[1]Syntetyka!AD12</f>
        <v>110401.02739726027</v>
      </c>
      <c r="AD15" s="7">
        <f>[1]Syntetyka!AE12</f>
        <v>110401.02739726027</v>
      </c>
      <c r="AE15" s="7">
        <f>[1]Syntetyka!AF12</f>
        <v>2258006.4594915048</v>
      </c>
      <c r="AF15" s="7">
        <f>[1]Syntetyka!AG12</f>
        <v>2258006.4594915048</v>
      </c>
      <c r="AG15" s="7">
        <f>[1]Syntetyka!AH12</f>
        <v>2258006.4594915048</v>
      </c>
      <c r="AH15" s="7">
        <f>[1]Syntetyka!AI12</f>
        <v>2640263.6689117881</v>
      </c>
      <c r="AI15" s="7">
        <f>[1]Syntetyka!AJ12</f>
        <v>2640263.6689117881</v>
      </c>
      <c r="AJ15" s="7">
        <f>[1]Syntetyka!AK12</f>
        <v>2640263.6689117881</v>
      </c>
      <c r="AK15" s="7">
        <f>[1]Syntetyka!AL12</f>
        <v>3357126.8825992625</v>
      </c>
      <c r="AL15" s="7">
        <f>[1]Syntetyka!AM12</f>
        <v>3357126.8825992625</v>
      </c>
      <c r="AM15" s="7">
        <f>[1]Syntetyka!AN12</f>
        <v>3357126.8825992625</v>
      </c>
      <c r="AN15" s="7">
        <f>[1]Syntetyka!AO12</f>
        <v>4591921.8660967536</v>
      </c>
      <c r="AO15" s="7">
        <f>[1]Syntetyka!AP12</f>
        <v>4591921.8660967536</v>
      </c>
      <c r="AP15" s="7">
        <f>[1]Syntetyka!AQ12</f>
        <v>4591921.8660967536</v>
      </c>
      <c r="AQ15" s="7">
        <f>[1]Syntetyka!AR12</f>
        <v>6463419.9552808162</v>
      </c>
      <c r="AR15" s="7">
        <f>[1]Syntetyka!AS12</f>
        <v>6463419.9552808162</v>
      </c>
      <c r="AS15" s="7">
        <f>[1]Syntetyka!AT12</f>
        <v>6463419.9552808162</v>
      </c>
      <c r="AT15" s="7">
        <f>[1]Syntetyka!AU12</f>
        <v>8719037.7810489424</v>
      </c>
      <c r="AU15" s="7">
        <f>[1]Syntetyka!AV12</f>
        <v>8719037.7810489424</v>
      </c>
      <c r="AV15" s="7">
        <f>[1]Syntetyka!AW12</f>
        <v>8719037.7810489424</v>
      </c>
      <c r="AW15" s="7">
        <f>[1]Syntetyka!AX12</f>
        <v>11263312.217100931</v>
      </c>
      <c r="AX15" s="7">
        <f>[1]Syntetyka!AY12</f>
        <v>11263312.217100931</v>
      </c>
      <c r="AY15" s="7">
        <f>[1]Syntetyka!AZ12</f>
        <v>11263312.217100931</v>
      </c>
      <c r="AZ15" s="7">
        <f>[1]Syntetyka!BA12</f>
        <v>13786775.336145768</v>
      </c>
      <c r="BA15" s="7">
        <f>[1]Syntetyka!BB12</f>
        <v>13786775.336145768</v>
      </c>
      <c r="BB15" s="7">
        <f>[1]Syntetyka!BC12</f>
        <v>13786775.336145768</v>
      </c>
      <c r="BC15" s="7">
        <f>[1]Syntetyka!BD12</f>
        <v>15615803.327665944</v>
      </c>
      <c r="BD15" s="7">
        <f>[1]Syntetyka!BE12</f>
        <v>15615803.327665944</v>
      </c>
      <c r="BE15" s="7">
        <f>[1]Syntetyka!BF12</f>
        <v>15615803.327665944</v>
      </c>
      <c r="BF15" s="7">
        <f>[1]Syntetyka!BG12</f>
        <v>15976924.818850331</v>
      </c>
      <c r="BG15" s="7">
        <f>[1]Syntetyka!BH12</f>
        <v>15976924.818850331</v>
      </c>
      <c r="BH15" s="7">
        <f>[1]Syntetyka!BI12</f>
        <v>15976924.818850331</v>
      </c>
      <c r="BI15" s="7">
        <f>[1]Syntetyka!BJ12</f>
        <v>16622480.905629188</v>
      </c>
      <c r="BJ15" s="7">
        <f>[1]Syntetyka!BK12</f>
        <v>16622480.905629188</v>
      </c>
      <c r="BK15" s="7">
        <f>[1]Syntetyka!BL12</f>
        <v>16622480.905629188</v>
      </c>
      <c r="BL15" s="7">
        <f>[1]Syntetyka!BM12</f>
        <v>17610979.167223029</v>
      </c>
      <c r="BM15" s="7">
        <f>[1]Syntetyka!BN12</f>
        <v>17610979.167223029</v>
      </c>
      <c r="BN15" s="7">
        <f>[1]Syntetyka!BO12</f>
        <v>17610979.167223029</v>
      </c>
      <c r="BO15" s="7">
        <f>[1]Syntetyka!BP12</f>
        <v>19195288.895971481</v>
      </c>
      <c r="BP15" s="7">
        <f>[1]Syntetyka!BQ12</f>
        <v>19195288.895971481</v>
      </c>
      <c r="BQ15" s="7">
        <f>[1]Syntetyka!BR12</f>
        <v>19195288.895971481</v>
      </c>
      <c r="BR15" s="7">
        <f>[1]Syntetyka!BS12</f>
        <v>21371432.475812722</v>
      </c>
      <c r="BS15" s="7">
        <f>[1]Syntetyka!BT12</f>
        <v>21371432.475812722</v>
      </c>
      <c r="BT15" s="7">
        <f>[1]Syntetyka!BU12</f>
        <v>21371432.475812722</v>
      </c>
      <c r="BU15" s="7">
        <f>[1]Syntetyka!BV12</f>
        <v>23836068.504747014</v>
      </c>
      <c r="BV15" s="7">
        <f>[1]Syntetyka!BW12</f>
        <v>23836068.504747014</v>
      </c>
      <c r="BW15" s="7">
        <f>[1]Syntetyka!BX12</f>
        <v>23836068.504747014</v>
      </c>
      <c r="BX15" s="7">
        <f>[1]Syntetyka!BY12</f>
        <v>26574041.324604139</v>
      </c>
      <c r="BY15" s="7">
        <f>[1]Syntetyka!BZ12</f>
        <v>26574041.324604139</v>
      </c>
      <c r="BZ15" s="7">
        <f>[1]Syntetyka!CA12</f>
        <v>26574041.324604139</v>
      </c>
      <c r="CA15" s="7">
        <f>[1]Syntetyka!CB12</f>
        <v>29160741.400580876</v>
      </c>
      <c r="CB15" s="7">
        <f>[1]Syntetyka!CC12</f>
        <v>29160741.400580876</v>
      </c>
      <c r="CC15" s="7">
        <f>[1]Syntetyka!CD12</f>
        <v>29160741.400580876</v>
      </c>
    </row>
    <row r="16" spans="1:81" s="10" customFormat="1" ht="15" customHeight="1" x14ac:dyDescent="0.25">
      <c r="A16" s="220"/>
      <c r="B16" s="8" t="s">
        <v>20</v>
      </c>
      <c r="C16" s="9">
        <f>SUM(C13:C15)</f>
        <v>0</v>
      </c>
      <c r="D16" s="9">
        <f t="shared" ref="D16:BO16" si="4">SUM(D13:D15)</f>
        <v>0</v>
      </c>
      <c r="E16" s="9">
        <f t="shared" si="4"/>
        <v>0</v>
      </c>
      <c r="F16" s="9">
        <f t="shared" si="4"/>
        <v>0</v>
      </c>
      <c r="G16" s="9">
        <f t="shared" si="4"/>
        <v>772119.18</v>
      </c>
      <c r="H16" s="9">
        <f t="shared" si="4"/>
        <v>772119.18</v>
      </c>
      <c r="I16" s="9">
        <f t="shared" si="4"/>
        <v>772119.18</v>
      </c>
      <c r="J16" s="9">
        <f t="shared" si="4"/>
        <v>1598107.0265753425</v>
      </c>
      <c r="K16" s="9">
        <f t="shared" si="4"/>
        <v>1598107.0265753425</v>
      </c>
      <c r="L16" s="9">
        <f t="shared" si="4"/>
        <v>1598107.0265753425</v>
      </c>
      <c r="M16" s="9">
        <f t="shared" si="4"/>
        <v>2442656.5950684934</v>
      </c>
      <c r="N16" s="9">
        <f t="shared" si="4"/>
        <v>2442656.5950684934</v>
      </c>
      <c r="O16" s="9">
        <f t="shared" si="4"/>
        <v>2442656.5950684934</v>
      </c>
      <c r="P16" s="9">
        <f t="shared" si="4"/>
        <v>3230750.4366971082</v>
      </c>
      <c r="Q16" s="9">
        <f t="shared" si="4"/>
        <v>3230750.4366971082</v>
      </c>
      <c r="R16" s="9">
        <f t="shared" si="4"/>
        <v>3230750.4366971082</v>
      </c>
      <c r="S16" s="9">
        <f t="shared" si="4"/>
        <v>3571404.0948401825</v>
      </c>
      <c r="T16" s="9">
        <f t="shared" si="4"/>
        <v>3571404.0948401825</v>
      </c>
      <c r="U16" s="9">
        <f t="shared" si="4"/>
        <v>3571404.0948401825</v>
      </c>
      <c r="V16" s="9">
        <f t="shared" si="4"/>
        <v>3914066.3146270933</v>
      </c>
      <c r="W16" s="9">
        <f t="shared" si="4"/>
        <v>3914066.3146270933</v>
      </c>
      <c r="X16" s="9">
        <f t="shared" si="4"/>
        <v>3914066.3146270933</v>
      </c>
      <c r="Y16" s="9">
        <f t="shared" si="4"/>
        <v>4249279.3557229834</v>
      </c>
      <c r="Z16" s="9">
        <f t="shared" si="4"/>
        <v>4249279.3557229834</v>
      </c>
      <c r="AA16" s="9">
        <f t="shared" si="4"/>
        <v>4249279.3557229834</v>
      </c>
      <c r="AB16" s="9">
        <f t="shared" si="4"/>
        <v>94470948.406162336</v>
      </c>
      <c r="AC16" s="9">
        <f t="shared" si="4"/>
        <v>107625142.08066234</v>
      </c>
      <c r="AD16" s="9">
        <f t="shared" si="4"/>
        <v>111070938.07516234</v>
      </c>
      <c r="AE16" s="9">
        <f t="shared" si="4"/>
        <v>117762247.160752</v>
      </c>
      <c r="AF16" s="9">
        <f t="shared" si="4"/>
        <v>122230168.15525201</v>
      </c>
      <c r="AG16" s="9">
        <f t="shared" si="4"/>
        <v>127243222.48308535</v>
      </c>
      <c r="AH16" s="9">
        <f t="shared" si="4"/>
        <v>132790364.05532527</v>
      </c>
      <c r="AI16" s="9">
        <f t="shared" si="4"/>
        <v>138084759.00115857</v>
      </c>
      <c r="AJ16" s="9">
        <f t="shared" si="4"/>
        <v>143788003.94699195</v>
      </c>
      <c r="AK16" s="9">
        <f t="shared" si="4"/>
        <v>151517031.29897389</v>
      </c>
      <c r="AL16" s="9">
        <f t="shared" si="4"/>
        <v>159196384.57814056</v>
      </c>
      <c r="AM16" s="9">
        <f t="shared" si="4"/>
        <v>167829721.19064054</v>
      </c>
      <c r="AN16" s="9">
        <f t="shared" si="4"/>
        <v>179069984.30797064</v>
      </c>
      <c r="AO16" s="9">
        <f t="shared" si="4"/>
        <v>186906275.9746373</v>
      </c>
      <c r="AP16" s="9">
        <f t="shared" si="4"/>
        <v>195764692.64130396</v>
      </c>
      <c r="AQ16" s="9">
        <f t="shared" si="4"/>
        <v>207372850.70292926</v>
      </c>
      <c r="AR16" s="9">
        <f t="shared" si="4"/>
        <v>216980825.70292926</v>
      </c>
      <c r="AS16" s="9">
        <f t="shared" si="4"/>
        <v>226861367.36959594</v>
      </c>
      <c r="AT16" s="9">
        <f t="shared" si="4"/>
        <v>239869348.45270413</v>
      </c>
      <c r="AU16" s="9">
        <f t="shared" si="4"/>
        <v>250772015.11937079</v>
      </c>
      <c r="AV16" s="9">
        <f t="shared" si="4"/>
        <v>262083531.78603745</v>
      </c>
      <c r="AW16" s="9">
        <f t="shared" si="4"/>
        <v>276161210.21425623</v>
      </c>
      <c r="AX16" s="9">
        <f t="shared" si="4"/>
        <v>286723168.5475896</v>
      </c>
      <c r="AY16" s="9">
        <f t="shared" si="4"/>
        <v>296944418.54758966</v>
      </c>
      <c r="AZ16" s="9">
        <f t="shared" si="4"/>
        <v>309959592.64149028</v>
      </c>
      <c r="BA16" s="9">
        <f t="shared" si="4"/>
        <v>316910042.64149028</v>
      </c>
      <c r="BB16" s="9">
        <f t="shared" si="4"/>
        <v>321679959.30815691</v>
      </c>
      <c r="BC16" s="9">
        <f t="shared" si="4"/>
        <v>324116792.80298692</v>
      </c>
      <c r="BD16" s="9">
        <f t="shared" si="4"/>
        <v>324116792.80298692</v>
      </c>
      <c r="BE16" s="9">
        <f t="shared" si="4"/>
        <v>324798209.46965355</v>
      </c>
      <c r="BF16" s="9">
        <f t="shared" si="4"/>
        <v>326777704.2208097</v>
      </c>
      <c r="BG16" s="9">
        <f t="shared" si="4"/>
        <v>328344962.55414307</v>
      </c>
      <c r="BH16" s="9">
        <f t="shared" si="4"/>
        <v>330321070.88747644</v>
      </c>
      <c r="BI16" s="9">
        <f t="shared" si="4"/>
        <v>334126677.48848605</v>
      </c>
      <c r="BJ16" s="9">
        <f t="shared" si="4"/>
        <v>337124910.82181931</v>
      </c>
      <c r="BK16" s="9">
        <f t="shared" si="4"/>
        <v>340940844.15515268</v>
      </c>
      <c r="BL16" s="9">
        <f t="shared" si="4"/>
        <v>347467367.35857469</v>
      </c>
      <c r="BM16" s="9">
        <f t="shared" si="4"/>
        <v>353395692.35857469</v>
      </c>
      <c r="BN16" s="9">
        <f t="shared" si="4"/>
        <v>360209859.02524137</v>
      </c>
      <c r="BO16" s="9">
        <f t="shared" si="4"/>
        <v>370186782.08575195</v>
      </c>
      <c r="BP16" s="9">
        <f t="shared" ref="BP16:CC16" si="5">SUM(BP13:BP15)</f>
        <v>379045198.75241858</v>
      </c>
      <c r="BQ16" s="9">
        <f t="shared" si="5"/>
        <v>388244323.75241858</v>
      </c>
      <c r="BR16" s="9">
        <f t="shared" si="5"/>
        <v>400570934.07608169</v>
      </c>
      <c r="BS16" s="9">
        <f t="shared" si="5"/>
        <v>410451475.74274832</v>
      </c>
      <c r="BT16" s="9">
        <f t="shared" si="5"/>
        <v>420672725.74274832</v>
      </c>
      <c r="BU16" s="9">
        <f t="shared" si="5"/>
        <v>434556670.54725498</v>
      </c>
      <c r="BV16" s="9">
        <f t="shared" si="5"/>
        <v>445868187.21392161</v>
      </c>
      <c r="BW16" s="9">
        <f t="shared" si="5"/>
        <v>456838995.54725498</v>
      </c>
      <c r="BX16" s="9">
        <f t="shared" si="5"/>
        <v>470646179.57095623</v>
      </c>
      <c r="BY16" s="9">
        <f t="shared" si="5"/>
        <v>480867429.57095623</v>
      </c>
      <c r="BZ16" s="9">
        <f t="shared" si="5"/>
        <v>490747971.23762298</v>
      </c>
      <c r="CA16" s="9">
        <f t="shared" si="5"/>
        <v>500781418.45155925</v>
      </c>
      <c r="CB16" s="9">
        <f t="shared" si="5"/>
        <v>505551335.11822587</v>
      </c>
      <c r="CC16" s="9">
        <f t="shared" si="5"/>
        <v>505551335.11822587</v>
      </c>
    </row>
    <row r="17" spans="1:81" ht="6.75" customHeight="1" x14ac:dyDescent="0.2"/>
    <row r="18" spans="1:81" ht="15" customHeight="1" x14ac:dyDescent="0.2">
      <c r="A18" s="221" t="s">
        <v>23</v>
      </c>
      <c r="B18" s="6" t="str">
        <f>[1]Syntetyka!A9</f>
        <v>Suma wypłat do MŚP - realizacja</v>
      </c>
      <c r="C18" s="7">
        <f>[1]Syntetyka!D9</f>
        <v>0</v>
      </c>
      <c r="D18" s="7">
        <f>[1]Syntetyka!E9</f>
        <v>0</v>
      </c>
      <c r="E18" s="7">
        <f>[1]Syntetyka!F9</f>
        <v>0</v>
      </c>
      <c r="F18" s="7">
        <f>[1]Syntetyka!G9</f>
        <v>0</v>
      </c>
      <c r="G18" s="7">
        <f>[1]Syntetyka!H9</f>
        <v>0</v>
      </c>
      <c r="H18" s="7">
        <f>[1]Syntetyka!I9</f>
        <v>0</v>
      </c>
      <c r="I18" s="7">
        <f>[1]Syntetyka!J9</f>
        <v>0</v>
      </c>
      <c r="J18" s="7">
        <f>[1]Syntetyka!K9</f>
        <v>643010.55000000005</v>
      </c>
      <c r="K18" s="7">
        <f>[1]Syntetyka!L9</f>
        <v>987614.03850000002</v>
      </c>
      <c r="L18" s="7">
        <f>[1]Syntetyka!M9</f>
        <v>2264063.5180000002</v>
      </c>
      <c r="M18" s="7">
        <f>[1]Syntetyka!N9</f>
        <v>5054801.0984999994</v>
      </c>
      <c r="N18" s="7">
        <f>[1]Syntetyka!O9</f>
        <v>8703011.8399999999</v>
      </c>
      <c r="O18" s="7">
        <f>[1]Syntetyka!P9</f>
        <v>10606856.3005</v>
      </c>
      <c r="P18" s="7">
        <f>[1]Syntetyka!Q9</f>
        <v>13515203.357999999</v>
      </c>
      <c r="Q18" s="7">
        <f>[1]Syntetyka!R9</f>
        <v>17537329.536499999</v>
      </c>
      <c r="R18" s="7">
        <f>[1]Syntetyka!S9</f>
        <v>23458990.594999999</v>
      </c>
      <c r="S18" s="7">
        <f>[1]Syntetyka!T9</f>
        <v>27461833.326500002</v>
      </c>
      <c r="T18" s="7">
        <f>[1]Syntetyka!U9</f>
        <v>31667075.853499997</v>
      </c>
      <c r="U18" s="7">
        <f>[1]Syntetyka!V9</f>
        <v>36465029.1765</v>
      </c>
      <c r="V18" s="7">
        <v>41425765.459996633</v>
      </c>
      <c r="W18" s="7">
        <f>[1]Syntetyka!X9</f>
        <v>46176448.538111366</v>
      </c>
      <c r="X18" s="7">
        <f>[1]Syntetyka!Y9</f>
        <v>55358411.931998856</v>
      </c>
      <c r="Y18" s="7">
        <f>[1]Syntetyka!Z9</f>
        <v>65382448.00617972</v>
      </c>
      <c r="Z18" s="7">
        <f>[1]Syntetyka!AA9</f>
        <v>75058781.497499987</v>
      </c>
      <c r="AA18" s="7">
        <f>[1]Syntetyka!AB9</f>
        <v>83152559.531602234</v>
      </c>
      <c r="AB18" s="7">
        <f>[1]Syntetyka!AC9</f>
        <v>89879738.702600688</v>
      </c>
      <c r="AC18" s="7">
        <f>[1]Syntetyka!AD9</f>
        <v>101894038.73769177</v>
      </c>
      <c r="AD18" s="7">
        <f>[1]Syntetyka!AE9</f>
        <v>104884508.40936096</v>
      </c>
      <c r="AE18" s="7">
        <f>[1]Syntetyka!AF9</f>
        <v>110109217.85936098</v>
      </c>
      <c r="AF18" s="7">
        <f>[1]Syntetyka!AG9</f>
        <v>113830593.36936066</v>
      </c>
      <c r="AG18" s="7">
        <f>[1]Syntetyka!AH9</f>
        <v>108084420.28936064</v>
      </c>
      <c r="AH18" s="7">
        <f>[1]Syntetyka!AI9</f>
        <v>108084420.28936064</v>
      </c>
      <c r="AI18" s="7">
        <f>[1]Syntetyka!AJ9</f>
        <v>108084420.28936064</v>
      </c>
      <c r="AJ18" s="7">
        <f>[1]Syntetyka!AK9</f>
        <v>108084420.28936064</v>
      </c>
      <c r="AK18" s="7">
        <f>[1]Syntetyka!AL9</f>
        <v>108084420.28936064</v>
      </c>
      <c r="AL18" s="7">
        <f>[1]Syntetyka!AM9</f>
        <v>108084420.28936064</v>
      </c>
      <c r="AM18" s="7">
        <f>[1]Syntetyka!AN9</f>
        <v>108084420.28936064</v>
      </c>
      <c r="AN18" s="7">
        <f>[1]Syntetyka!AO9</f>
        <v>108084420.28936064</v>
      </c>
      <c r="AO18" s="7">
        <f>[1]Syntetyka!AP9</f>
        <v>108084420.28936064</v>
      </c>
      <c r="AP18" s="7">
        <f>[1]Syntetyka!AQ9</f>
        <v>108084420.28936064</v>
      </c>
      <c r="AQ18" s="7">
        <f>[1]Syntetyka!AR9</f>
        <v>108084420.28936064</v>
      </c>
      <c r="AR18" s="7">
        <f>[1]Syntetyka!AS9</f>
        <v>108084420.28936064</v>
      </c>
      <c r="AS18" s="7">
        <f>[1]Syntetyka!AT9</f>
        <v>108084420.28936064</v>
      </c>
      <c r="AT18" s="7">
        <f>[1]Syntetyka!AU9</f>
        <v>108084420.28936064</v>
      </c>
      <c r="AU18" s="7">
        <f>[1]Syntetyka!AV9</f>
        <v>108084420.28936064</v>
      </c>
      <c r="AV18" s="7">
        <f>[1]Syntetyka!AW9</f>
        <v>108084420.28936064</v>
      </c>
      <c r="AW18" s="7">
        <f>[1]Syntetyka!AX9</f>
        <v>108084420.28936064</v>
      </c>
      <c r="AX18" s="7">
        <f>[1]Syntetyka!AY9</f>
        <v>108084420.28936064</v>
      </c>
      <c r="AY18" s="7">
        <f>[1]Syntetyka!AZ9</f>
        <v>108084420.28936064</v>
      </c>
      <c r="AZ18" s="7">
        <f>[1]Syntetyka!BA9</f>
        <v>108084420.28936064</v>
      </c>
      <c r="BA18" s="7">
        <f>[1]Syntetyka!BB9</f>
        <v>108084420.28936064</v>
      </c>
      <c r="BB18" s="7">
        <f>[1]Syntetyka!BC9</f>
        <v>108084420.28936064</v>
      </c>
      <c r="BC18" s="7">
        <f>[1]Syntetyka!BD9</f>
        <v>108084420.28936064</v>
      </c>
      <c r="BD18" s="7">
        <f>[1]Syntetyka!BE9</f>
        <v>108084420.28936064</v>
      </c>
      <c r="BE18" s="7">
        <f>[1]Syntetyka!BF9</f>
        <v>108084420.28936064</v>
      </c>
      <c r="BF18" s="7">
        <f>[1]Syntetyka!BG9</f>
        <v>108084420.28936064</v>
      </c>
      <c r="BG18" s="7">
        <f>[1]Syntetyka!BH9</f>
        <v>108084420.28936064</v>
      </c>
      <c r="BH18" s="7">
        <f>[1]Syntetyka!BI9</f>
        <v>108084420.28936064</v>
      </c>
      <c r="BI18" s="7">
        <f>[1]Syntetyka!BJ9</f>
        <v>108084420.28936064</v>
      </c>
      <c r="BJ18" s="7">
        <f>[1]Syntetyka!BK9</f>
        <v>108084420.28936064</v>
      </c>
      <c r="BK18" s="7">
        <f>[1]Syntetyka!BL9</f>
        <v>108084420.28936064</v>
      </c>
      <c r="BL18" s="7">
        <f>[1]Syntetyka!BM9</f>
        <v>108084420.28936064</v>
      </c>
      <c r="BM18" s="7">
        <f>[1]Syntetyka!BN9</f>
        <v>108084420.28936064</v>
      </c>
      <c r="BN18" s="7">
        <f>[1]Syntetyka!BO9</f>
        <v>108084420.28936064</v>
      </c>
      <c r="BO18" s="7">
        <f>[1]Syntetyka!BP9</f>
        <v>108084420.28936064</v>
      </c>
      <c r="BP18" s="7">
        <f>[1]Syntetyka!BQ9</f>
        <v>108084420.28936064</v>
      </c>
      <c r="BQ18" s="7">
        <f>[1]Syntetyka!BR9</f>
        <v>108084420.28936064</v>
      </c>
      <c r="BR18" s="7">
        <f>[1]Syntetyka!BS9</f>
        <v>108084420.28936064</v>
      </c>
      <c r="BS18" s="7">
        <f>[1]Syntetyka!BT9</f>
        <v>108084420.28936064</v>
      </c>
      <c r="BT18" s="7">
        <f>[1]Syntetyka!BU9</f>
        <v>108084420.28936064</v>
      </c>
      <c r="BU18" s="7">
        <f>[1]Syntetyka!BV9</f>
        <v>108084420.28936064</v>
      </c>
      <c r="BV18" s="7">
        <f>[1]Syntetyka!BW9</f>
        <v>108084420.28936064</v>
      </c>
      <c r="BW18" s="7">
        <f>[1]Syntetyka!BX9</f>
        <v>108084420.28936064</v>
      </c>
      <c r="BX18" s="7">
        <f>[1]Syntetyka!BY9</f>
        <v>108084420.28936064</v>
      </c>
      <c r="BY18" s="7">
        <f>[1]Syntetyka!BZ9</f>
        <v>108084420.28936064</v>
      </c>
      <c r="BZ18" s="7">
        <f>[1]Syntetyka!CA9</f>
        <v>108084420.28936064</v>
      </c>
      <c r="CA18" s="7">
        <f>[1]Syntetyka!CB9</f>
        <v>108084420.28936064</v>
      </c>
      <c r="CB18" s="7">
        <f>[1]Syntetyka!CC9</f>
        <v>108084420.28936064</v>
      </c>
      <c r="CC18" s="7">
        <f>[1]Syntetyka!CD9</f>
        <v>108084420.28936064</v>
      </c>
    </row>
    <row r="19" spans="1:81" ht="15" customHeight="1" x14ac:dyDescent="0.2">
      <c r="A19" s="221"/>
      <c r="B19" s="6" t="str">
        <f>[1]Syntetyka!A17</f>
        <v>Suma pobranego wynagrodzenia KPFR - realizacja</v>
      </c>
      <c r="C19" s="7">
        <f>[1]Syntetyka!D17</f>
        <v>0</v>
      </c>
      <c r="D19" s="7">
        <f>[1]Syntetyka!E17</f>
        <v>0</v>
      </c>
      <c r="E19" s="7">
        <f>[1]Syntetyka!F17</f>
        <v>0</v>
      </c>
      <c r="F19" s="7">
        <f>[1]Syntetyka!G17</f>
        <v>0</v>
      </c>
      <c r="G19" s="7">
        <f>[1]Syntetyka!H17</f>
        <v>772119.18</v>
      </c>
      <c r="H19" s="7">
        <f>[1]Syntetyka!I17</f>
        <v>772119.18</v>
      </c>
      <c r="I19" s="7">
        <f>[1]Syntetyka!J17</f>
        <v>772119.18</v>
      </c>
      <c r="J19" s="7">
        <f>[1]Syntetyka!K17</f>
        <v>1598107.0265753425</v>
      </c>
      <c r="K19" s="7">
        <f>[1]Syntetyka!L17</f>
        <v>1598107.0265753425</v>
      </c>
      <c r="L19" s="7">
        <f>[1]Syntetyka!M17</f>
        <v>1598107.0265753425</v>
      </c>
      <c r="M19" s="7">
        <f>[1]Syntetyka!N17</f>
        <v>2430322.8656164384</v>
      </c>
      <c r="N19" s="7">
        <f>[1]Syntetyka!O17</f>
        <v>2430322.8656164384</v>
      </c>
      <c r="O19" s="7">
        <f>[1]Syntetyka!P17</f>
        <v>2430322.8656164384</v>
      </c>
      <c r="P19" s="7">
        <f>[1]Syntetyka!Q17</f>
        <v>3213703.0924657537</v>
      </c>
      <c r="Q19" s="7">
        <f>[1]Syntetyka!R17</f>
        <v>3213703.0924657537</v>
      </c>
      <c r="R19" s="7">
        <f>[1]Syntetyka!S17</f>
        <v>3213703.0924657537</v>
      </c>
      <c r="S19" s="7">
        <f>[1]Syntetyka!T17</f>
        <v>3542424.4246575343</v>
      </c>
      <c r="T19" s="7">
        <f>[1]Syntetyka!U17</f>
        <v>3542424.4246575343</v>
      </c>
      <c r="U19" s="7">
        <f>[1]Syntetyka!V17</f>
        <v>3542424.4246575343</v>
      </c>
      <c r="V19" s="7">
        <f>[1]Syntetyka!W17</f>
        <v>3887585.6468493151</v>
      </c>
      <c r="W19" s="7">
        <f>[1]Syntetyka!X17</f>
        <v>3887585.6468493151</v>
      </c>
      <c r="X19" s="7">
        <f>[1]Syntetyka!Y17</f>
        <v>3887585.6468493151</v>
      </c>
      <c r="Y19" s="7">
        <f>[1]Syntetyka!Z17</f>
        <v>4244535.3498630142</v>
      </c>
      <c r="Z19" s="7">
        <f>[1]Syntetyka!AA17</f>
        <v>4244535.3498630142</v>
      </c>
      <c r="AA19" s="7">
        <f>[1]Syntetyka!AB17</f>
        <v>4244535.3498630142</v>
      </c>
      <c r="AB19" s="7">
        <f>[1]Syntetyka!AC17</f>
        <v>4627409.9598630145</v>
      </c>
      <c r="AC19" s="7">
        <f>[1]Syntetyka!AD17</f>
        <v>4627409.9598630145</v>
      </c>
      <c r="AD19" s="7">
        <f>[1]Syntetyka!AE17</f>
        <v>4627409.9598630145</v>
      </c>
      <c r="AE19" s="7">
        <f>[1]Syntetyka!AF17</f>
        <v>5036564.4998630146</v>
      </c>
      <c r="AF19" s="7">
        <f>[1]Syntetyka!AG17</f>
        <v>5036564.4998630146</v>
      </c>
      <c r="AG19" s="7">
        <f>[1]Syntetyka!AH17</f>
        <v>5036564.4998630146</v>
      </c>
      <c r="AH19" s="7">
        <f>[1]Syntetyka!AI17</f>
        <v>5373787.2798630148</v>
      </c>
      <c r="AI19" s="7">
        <f>[1]Syntetyka!AJ17</f>
        <v>5373787.2798630148</v>
      </c>
      <c r="AJ19" s="7">
        <f>[1]Syntetyka!AK17</f>
        <v>5373787.2798630148</v>
      </c>
      <c r="AK19" s="7">
        <f>[1]Syntetyka!AL17</f>
        <v>5646620.3098630151</v>
      </c>
      <c r="AL19" s="7">
        <f>[1]Syntetyka!AM17</f>
        <v>5646620.3098630151</v>
      </c>
      <c r="AM19" s="7">
        <f>[1]Syntetyka!AN17</f>
        <v>5646620.3098630151</v>
      </c>
      <c r="AN19" s="7">
        <f>[1]Syntetyka!AO17</f>
        <v>5918956.8798630154</v>
      </c>
      <c r="AO19" s="7">
        <f>[1]Syntetyka!AP17</f>
        <v>5918956.8798630154</v>
      </c>
      <c r="AP19" s="7">
        <f>[1]Syntetyka!AQ17</f>
        <v>5918956.8798630154</v>
      </c>
      <c r="AQ19" s="7">
        <f>[1]Syntetyka!AR17</f>
        <v>6194286.1598630156</v>
      </c>
      <c r="AR19" s="7">
        <f>[1]Syntetyka!AS17</f>
        <v>6194286.1598630156</v>
      </c>
      <c r="AS19" s="7">
        <f>[1]Syntetyka!AT17</f>
        <v>6194286.1598630156</v>
      </c>
      <c r="AT19" s="7">
        <f>[1]Syntetyka!AU17</f>
        <v>6469615.4398630159</v>
      </c>
      <c r="AU19" s="7">
        <f>[1]Syntetyka!AV17</f>
        <v>6469615.4398630159</v>
      </c>
      <c r="AV19" s="7">
        <f>[1]Syntetyka!AW17</f>
        <v>6469615.4398630159</v>
      </c>
      <c r="AW19" s="7">
        <f>[1]Syntetyka!AX17</f>
        <v>6738959.2998630162</v>
      </c>
      <c r="AX19" s="7">
        <f>[1]Syntetyka!AY17</f>
        <v>6738959.2998630162</v>
      </c>
      <c r="AY19" s="7">
        <f>[1]Syntetyka!AZ17</f>
        <v>6738959.2998630162</v>
      </c>
      <c r="AZ19" s="7">
        <f>[1]Syntetyka!BA17</f>
        <v>7011295.8698630165</v>
      </c>
      <c r="BA19" s="7">
        <f>[1]Syntetyka!BB17</f>
        <v>7011295.8698630165</v>
      </c>
      <c r="BB19" s="7">
        <f>[1]Syntetyka!BC17</f>
        <v>7011295.8698630165</v>
      </c>
      <c r="BC19" s="7">
        <f>[1]Syntetyka!BD17</f>
        <v>7286625.1498630168</v>
      </c>
      <c r="BD19" s="7">
        <f>[1]Syntetyka!BE17</f>
        <v>7286625.1498630168</v>
      </c>
      <c r="BE19" s="7">
        <f>[1]Syntetyka!BF17</f>
        <v>7286625.1498630168</v>
      </c>
      <c r="BF19" s="7">
        <f>[1]Syntetyka!BG17</f>
        <v>7561954.4298630171</v>
      </c>
      <c r="BG19" s="7">
        <f>[1]Syntetyka!BH17</f>
        <v>7561954.4298630171</v>
      </c>
      <c r="BH19" s="7">
        <f>[1]Syntetyka!BI17</f>
        <v>7561954.4298630171</v>
      </c>
      <c r="BI19" s="7">
        <f>[1]Syntetyka!BJ17</f>
        <v>7831298.2898630174</v>
      </c>
      <c r="BJ19" s="7">
        <f>[1]Syntetyka!BK17</f>
        <v>7831298.2898630174</v>
      </c>
      <c r="BK19" s="7">
        <f>[1]Syntetyka!BL17</f>
        <v>7831298.2898630174</v>
      </c>
      <c r="BL19" s="7">
        <f>[1]Syntetyka!BM17</f>
        <v>8103634.8598630177</v>
      </c>
      <c r="BM19" s="7">
        <f>[1]Syntetyka!BN17</f>
        <v>8103634.8598630177</v>
      </c>
      <c r="BN19" s="7">
        <f>[1]Syntetyka!BO17</f>
        <v>8103634.8598630177</v>
      </c>
      <c r="BO19" s="7">
        <f>[1]Syntetyka!BP17</f>
        <v>8378964.1398630179</v>
      </c>
      <c r="BP19" s="7">
        <f>[1]Syntetyka!BQ17</f>
        <v>8378964.1398630179</v>
      </c>
      <c r="BQ19" s="7">
        <f>[1]Syntetyka!BR17</f>
        <v>8378964.1398630179</v>
      </c>
      <c r="BR19" s="7">
        <f>[1]Syntetyka!BS17</f>
        <v>8654293.4198630173</v>
      </c>
      <c r="BS19" s="7">
        <f>[1]Syntetyka!BT17</f>
        <v>8654293.4198630173</v>
      </c>
      <c r="BT19" s="7">
        <f>[1]Syntetyka!BU17</f>
        <v>8654293.4198630173</v>
      </c>
      <c r="BU19" s="7">
        <f>[1]Syntetyka!BV17</f>
        <v>8923637.2798630185</v>
      </c>
      <c r="BV19" s="7">
        <f>[1]Syntetyka!BW17</f>
        <v>8923637.2798630185</v>
      </c>
      <c r="BW19" s="7">
        <f>[1]Syntetyka!BX17</f>
        <v>8923637.2798630185</v>
      </c>
      <c r="BX19" s="7">
        <f>[1]Syntetyka!BY17</f>
        <v>9195973.8498630188</v>
      </c>
      <c r="BY19" s="7">
        <f>[1]Syntetyka!BZ17</f>
        <v>9195973.8498630188</v>
      </c>
      <c r="BZ19" s="7">
        <f>[1]Syntetyka!CA17</f>
        <v>9195973.8498630188</v>
      </c>
      <c r="CA19" s="7">
        <f>[1]Syntetyka!CB17</f>
        <v>9471303.1298630182</v>
      </c>
      <c r="CB19" s="7">
        <f>[1]Syntetyka!CC17</f>
        <v>9471303.1298630182</v>
      </c>
      <c r="CC19" s="7">
        <f>[1]Syntetyka!CD17</f>
        <v>9471303.1298630182</v>
      </c>
    </row>
    <row r="20" spans="1:81" ht="15" customHeight="1" x14ac:dyDescent="0.2">
      <c r="A20" s="221"/>
      <c r="B20" s="6" t="str">
        <f>[1]Syntetyka!A13</f>
        <v>Wypłacone wynagrodzenie PF łącznie - realizacja</v>
      </c>
      <c r="C20" s="7">
        <f>[1]Syntetyka!D13</f>
        <v>0</v>
      </c>
      <c r="D20" s="7">
        <f>[1]Syntetyka!E13</f>
        <v>0</v>
      </c>
      <c r="E20" s="7">
        <f>[1]Syntetyka!F13</f>
        <v>0</v>
      </c>
      <c r="F20" s="7">
        <f>[1]Syntetyka!G13</f>
        <v>0</v>
      </c>
      <c r="G20" s="7">
        <f>[1]Syntetyka!H13</f>
        <v>0</v>
      </c>
      <c r="H20" s="7">
        <f>[1]Syntetyka!I13</f>
        <v>0</v>
      </c>
      <c r="I20" s="7">
        <f>[1]Syntetyka!J13</f>
        <v>0</v>
      </c>
      <c r="J20" s="7">
        <f>[1]Syntetyka!K13</f>
        <v>0</v>
      </c>
      <c r="K20" s="7">
        <f>[1]Syntetyka!L13</f>
        <v>42500</v>
      </c>
      <c r="L20" s="7">
        <f>[1]Syntetyka!M13</f>
        <v>42500</v>
      </c>
      <c r="M20" s="7">
        <f>[1]Syntetyka!N13</f>
        <v>67723.851200000005</v>
      </c>
      <c r="N20" s="7">
        <f>[1]Syntetyka!O13</f>
        <v>67723.851200000005</v>
      </c>
      <c r="O20" s="7">
        <f>[1]Syntetyka!P13</f>
        <v>67723.851200000005</v>
      </c>
      <c r="P20" s="7">
        <f>[1]Syntetyka!Q13</f>
        <v>184440.953752</v>
      </c>
      <c r="Q20" s="7">
        <f>[1]Syntetyka!R13</f>
        <v>226940.953752</v>
      </c>
      <c r="R20" s="7">
        <f>[1]Syntetyka!S13</f>
        <v>276940.953752</v>
      </c>
      <c r="S20" s="7">
        <f>[1]Syntetyka!T13</f>
        <v>439608.58274849993</v>
      </c>
      <c r="T20" s="7">
        <f>[1]Syntetyka!U13</f>
        <v>439608.58274849993</v>
      </c>
      <c r="U20" s="7">
        <f>[1]Syntetyka!V13</f>
        <v>439608.58274849993</v>
      </c>
      <c r="V20" s="7">
        <f>[1]Syntetyka!W13</f>
        <v>633136.40808899992</v>
      </c>
      <c r="W20" s="7">
        <f>[1]Syntetyka!X13</f>
        <v>633136.40808899992</v>
      </c>
      <c r="X20" s="7">
        <f>[1]Syntetyka!Y13</f>
        <v>633136.40808899992</v>
      </c>
      <c r="Y20" s="7">
        <f>[1]Syntetyka!Z13</f>
        <v>1034531.29703318</v>
      </c>
      <c r="Z20" s="7">
        <f>[1]Syntetyka!AA13</f>
        <v>1034531.29703318</v>
      </c>
      <c r="AA20" s="7">
        <f>[1]Syntetyka!AB13</f>
        <v>1037753.74703318</v>
      </c>
      <c r="AB20" s="7">
        <f>[1]Syntetyka!AC13</f>
        <v>2041774.4482875001</v>
      </c>
      <c r="AC20" s="7">
        <f>[1]Syntetyka!AD13</f>
        <v>2065415.8182875002</v>
      </c>
      <c r="AD20" s="7">
        <f>[1]Syntetyka!AE13</f>
        <v>2065415.8182875002</v>
      </c>
      <c r="AE20" s="7">
        <f>[1]Syntetyka!AF13</f>
        <v>2747318.4626749954</v>
      </c>
      <c r="AF20" s="7">
        <f>[1]Syntetyka!AG13</f>
        <v>2747318.4626749954</v>
      </c>
      <c r="AG20" s="7">
        <f>[1]Syntetyka!AH13</f>
        <v>2747318.4626749954</v>
      </c>
      <c r="AH20" s="7">
        <f>[1]Syntetyka!AI13</f>
        <v>2617787.3495434239</v>
      </c>
      <c r="AI20" s="7">
        <f>[1]Syntetyka!AJ13</f>
        <v>2617787.3495434239</v>
      </c>
      <c r="AJ20" s="7">
        <f>[1]Syntetyka!AK13</f>
        <v>2617787.3495434239</v>
      </c>
      <c r="AK20" s="7">
        <f>[1]Syntetyka!AL13</f>
        <v>2746138.1338239945</v>
      </c>
      <c r="AL20" s="7">
        <f>[1]Syntetyka!AM13</f>
        <v>2746138.1338239945</v>
      </c>
      <c r="AM20" s="7">
        <f>[1]Syntetyka!AN13</f>
        <v>2746138.1338239945</v>
      </c>
      <c r="AN20" s="7">
        <f>[1]Syntetyka!AO13</f>
        <v>2874488.9181045657</v>
      </c>
      <c r="AO20" s="7">
        <f>[1]Syntetyka!AP13</f>
        <v>2874488.9181045657</v>
      </c>
      <c r="AP20" s="7">
        <f>[1]Syntetyka!AQ13</f>
        <v>2874488.9181045657</v>
      </c>
      <c r="AQ20" s="7">
        <f>[1]Syntetyka!AR13</f>
        <v>3003608.2894323659</v>
      </c>
      <c r="AR20" s="7">
        <f>[1]Syntetyka!AS13</f>
        <v>3003608.2894323659</v>
      </c>
      <c r="AS20" s="7">
        <f>[1]Syntetyka!AT13</f>
        <v>3003608.2894323659</v>
      </c>
      <c r="AT20" s="7">
        <f>[1]Syntetyka!AU13</f>
        <v>3132727.6607601666</v>
      </c>
      <c r="AU20" s="7">
        <f>[1]Syntetyka!AV13</f>
        <v>3132727.6607601666</v>
      </c>
      <c r="AV20" s="7">
        <f>[1]Syntetyka!AW13</f>
        <v>3132727.6607601666</v>
      </c>
      <c r="AW20" s="7">
        <f>[1]Syntetyka!AX13</f>
        <v>3260309.8579935073</v>
      </c>
      <c r="AX20" s="7">
        <f>[1]Syntetyka!AY13</f>
        <v>3260309.8579935073</v>
      </c>
      <c r="AY20" s="7">
        <f>[1]Syntetyka!AZ13</f>
        <v>3260309.8579935073</v>
      </c>
      <c r="AZ20" s="7">
        <f>[1]Syntetyka!BA13</f>
        <v>3388660.6422740784</v>
      </c>
      <c r="BA20" s="7">
        <f>[1]Syntetyka!BB13</f>
        <v>3388660.6422740784</v>
      </c>
      <c r="BB20" s="7">
        <f>[1]Syntetyka!BC13</f>
        <v>3388660.6422740784</v>
      </c>
      <c r="BC20" s="7">
        <f>[1]Syntetyka!BD13</f>
        <v>3517780.0136018787</v>
      </c>
      <c r="BD20" s="7">
        <f>[1]Syntetyka!BE13</f>
        <v>3517780.0136018787</v>
      </c>
      <c r="BE20" s="7">
        <f>[1]Syntetyka!BF13</f>
        <v>3517780.0136018787</v>
      </c>
      <c r="BF20" s="7">
        <f>[1]Syntetyka!BG13</f>
        <v>3646899.3849296789</v>
      </c>
      <c r="BG20" s="7">
        <f>[1]Syntetyka!BH13</f>
        <v>3646899.3849296789</v>
      </c>
      <c r="BH20" s="7">
        <f>[1]Syntetyka!BI13</f>
        <v>3646899.3849296789</v>
      </c>
      <c r="BI20" s="7">
        <f>[1]Syntetyka!BJ13</f>
        <v>3774481.5821630196</v>
      </c>
      <c r="BJ20" s="7">
        <f>[1]Syntetyka!BK13</f>
        <v>3774481.5821630196</v>
      </c>
      <c r="BK20" s="7">
        <f>[1]Syntetyka!BL13</f>
        <v>3774481.5821630196</v>
      </c>
      <c r="BL20" s="7">
        <f>[1]Syntetyka!BM13</f>
        <v>3902832.3664435903</v>
      </c>
      <c r="BM20" s="7">
        <f>[1]Syntetyka!BN13</f>
        <v>3902832.3664435903</v>
      </c>
      <c r="BN20" s="7">
        <f>[1]Syntetyka!BO13</f>
        <v>3902832.3664435903</v>
      </c>
      <c r="BO20" s="7">
        <f>[1]Syntetyka!BP13</f>
        <v>4031951.7377713905</v>
      </c>
      <c r="BP20" s="7">
        <f>[1]Syntetyka!BQ13</f>
        <v>4031951.7377713905</v>
      </c>
      <c r="BQ20" s="7">
        <f>[1]Syntetyka!BR13</f>
        <v>4031951.7377713905</v>
      </c>
      <c r="BR20" s="7">
        <f>[1]Syntetyka!BS13</f>
        <v>4161071.1090991911</v>
      </c>
      <c r="BS20" s="7">
        <f>[1]Syntetyka!BT13</f>
        <v>4161071.1090991911</v>
      </c>
      <c r="BT20" s="7">
        <f>[1]Syntetyka!BU13</f>
        <v>4161071.1090991911</v>
      </c>
      <c r="BU20" s="7">
        <f>[1]Syntetyka!BV13</f>
        <v>4288653.3063325314</v>
      </c>
      <c r="BV20" s="7">
        <f>[1]Syntetyka!BW13</f>
        <v>4288653.3063325314</v>
      </c>
      <c r="BW20" s="7">
        <f>[1]Syntetyka!BX13</f>
        <v>4288653.3063325314</v>
      </c>
      <c r="BX20" s="7">
        <f>[1]Syntetyka!BY13</f>
        <v>4417004.0906131025</v>
      </c>
      <c r="BY20" s="7">
        <f>[1]Syntetyka!BZ13</f>
        <v>4417004.0906131025</v>
      </c>
      <c r="BZ20" s="7">
        <f>[1]Syntetyka!CA13</f>
        <v>4417004.0906131025</v>
      </c>
      <c r="CA20" s="7">
        <f>[1]Syntetyka!CB13</f>
        <v>4546123.4619409023</v>
      </c>
      <c r="CB20" s="7">
        <f>[1]Syntetyka!CC13</f>
        <v>4546123.4619409023</v>
      </c>
      <c r="CC20" s="7">
        <f>[1]Syntetyka!CD13</f>
        <v>4546123.4619409023</v>
      </c>
    </row>
    <row r="21" spans="1:81" s="10" customFormat="1" ht="15" customHeight="1" x14ac:dyDescent="0.25">
      <c r="A21" s="221"/>
      <c r="B21" s="8" t="s">
        <v>20</v>
      </c>
      <c r="C21" s="9">
        <f>SUM(C18:C20)</f>
        <v>0</v>
      </c>
      <c r="D21" s="9">
        <f>SUM(D18:D20)</f>
        <v>0</v>
      </c>
      <c r="E21" s="9">
        <f t="shared" ref="E21:BP21" si="6">SUM(E18:E20)</f>
        <v>0</v>
      </c>
      <c r="F21" s="9">
        <f t="shared" si="6"/>
        <v>0</v>
      </c>
      <c r="G21" s="9">
        <f t="shared" si="6"/>
        <v>772119.18</v>
      </c>
      <c r="H21" s="9">
        <f t="shared" si="6"/>
        <v>772119.18</v>
      </c>
      <c r="I21" s="9">
        <f t="shared" si="6"/>
        <v>772119.18</v>
      </c>
      <c r="J21" s="9">
        <f>SUM(J18:J20)</f>
        <v>2241117.5765753426</v>
      </c>
      <c r="K21" s="9">
        <f t="shared" si="6"/>
        <v>2628221.0650753425</v>
      </c>
      <c r="L21" s="9">
        <f t="shared" si="6"/>
        <v>3904670.5445753429</v>
      </c>
      <c r="M21" s="9">
        <f t="shared" si="6"/>
        <v>7552847.8153164377</v>
      </c>
      <c r="N21" s="9">
        <f t="shared" si="6"/>
        <v>11201058.556816438</v>
      </c>
      <c r="O21" s="9">
        <f t="shared" si="6"/>
        <v>13104903.017316438</v>
      </c>
      <c r="P21" s="9">
        <f t="shared" si="6"/>
        <v>16913347.404217754</v>
      </c>
      <c r="Q21" s="9">
        <f t="shared" si="6"/>
        <v>20977973.582717754</v>
      </c>
      <c r="R21" s="9">
        <f t="shared" si="6"/>
        <v>26949634.641217753</v>
      </c>
      <c r="S21" s="9">
        <f t="shared" si="6"/>
        <v>31443866.333906036</v>
      </c>
      <c r="T21" s="9">
        <f>SUM(T18:T20)</f>
        <v>35649108.860906035</v>
      </c>
      <c r="U21" s="9">
        <f t="shared" si="6"/>
        <v>40447062.183906034</v>
      </c>
      <c r="V21" s="9">
        <f t="shared" si="6"/>
        <v>45946487.514934942</v>
      </c>
      <c r="W21" s="9">
        <f t="shared" si="6"/>
        <v>50697170.593049675</v>
      </c>
      <c r="X21" s="9">
        <f t="shared" si="6"/>
        <v>59879133.986937165</v>
      </c>
      <c r="Y21" s="9">
        <f t="shared" si="6"/>
        <v>70661514.653075904</v>
      </c>
      <c r="Z21" s="9">
        <f t="shared" si="6"/>
        <v>80337848.144396171</v>
      </c>
      <c r="AA21" s="9">
        <f t="shared" si="6"/>
        <v>88434848.62849842</v>
      </c>
      <c r="AB21" s="9">
        <f t="shared" si="6"/>
        <v>96548923.110751197</v>
      </c>
      <c r="AC21" s="9">
        <f t="shared" si="6"/>
        <v>108586864.5158423</v>
      </c>
      <c r="AD21" s="9">
        <f t="shared" si="6"/>
        <v>111577334.18751149</v>
      </c>
      <c r="AE21" s="9">
        <f t="shared" si="6"/>
        <v>117893100.82189898</v>
      </c>
      <c r="AF21" s="9">
        <f t="shared" si="6"/>
        <v>121614476.33189866</v>
      </c>
      <c r="AG21" s="9">
        <f t="shared" si="6"/>
        <v>115868303.25189865</v>
      </c>
      <c r="AH21" s="9">
        <f t="shared" si="6"/>
        <v>116075994.91876708</v>
      </c>
      <c r="AI21" s="9">
        <f t="shared" si="6"/>
        <v>116075994.91876708</v>
      </c>
      <c r="AJ21" s="9">
        <f t="shared" si="6"/>
        <v>116075994.91876708</v>
      </c>
      <c r="AK21" s="9">
        <f t="shared" si="6"/>
        <v>116477178.73304765</v>
      </c>
      <c r="AL21" s="9">
        <f t="shared" si="6"/>
        <v>116477178.73304765</v>
      </c>
      <c r="AM21" s="9">
        <f t="shared" si="6"/>
        <v>116477178.73304765</v>
      </c>
      <c r="AN21" s="9">
        <f t="shared" si="6"/>
        <v>116877866.08732821</v>
      </c>
      <c r="AO21" s="9">
        <f t="shared" si="6"/>
        <v>116877866.08732821</v>
      </c>
      <c r="AP21" s="9">
        <f t="shared" si="6"/>
        <v>116877866.08732821</v>
      </c>
      <c r="AQ21" s="9">
        <f t="shared" si="6"/>
        <v>117282314.73865601</v>
      </c>
      <c r="AR21" s="9">
        <f t="shared" si="6"/>
        <v>117282314.73865601</v>
      </c>
      <c r="AS21" s="9">
        <f t="shared" si="6"/>
        <v>117282314.73865601</v>
      </c>
      <c r="AT21" s="9">
        <f t="shared" si="6"/>
        <v>117686763.38998382</v>
      </c>
      <c r="AU21" s="9">
        <f t="shared" si="6"/>
        <v>117686763.38998382</v>
      </c>
      <c r="AV21" s="9">
        <f t="shared" si="6"/>
        <v>117686763.38998382</v>
      </c>
      <c r="AW21" s="9">
        <f t="shared" si="6"/>
        <v>118083689.44721717</v>
      </c>
      <c r="AX21" s="9">
        <f t="shared" si="6"/>
        <v>118083689.44721717</v>
      </c>
      <c r="AY21" s="9">
        <f t="shared" si="6"/>
        <v>118083689.44721717</v>
      </c>
      <c r="AZ21" s="9">
        <f t="shared" si="6"/>
        <v>118484376.80149774</v>
      </c>
      <c r="BA21" s="9">
        <f t="shared" si="6"/>
        <v>118484376.80149774</v>
      </c>
      <c r="BB21" s="9">
        <f t="shared" si="6"/>
        <v>118484376.80149774</v>
      </c>
      <c r="BC21" s="9">
        <f t="shared" si="6"/>
        <v>118888825.45282555</v>
      </c>
      <c r="BD21" s="9">
        <f t="shared" si="6"/>
        <v>118888825.45282555</v>
      </c>
      <c r="BE21" s="9">
        <f t="shared" si="6"/>
        <v>118888825.45282555</v>
      </c>
      <c r="BF21" s="9">
        <f t="shared" si="6"/>
        <v>119293274.10415334</v>
      </c>
      <c r="BG21" s="9">
        <f t="shared" si="6"/>
        <v>119293274.10415334</v>
      </c>
      <c r="BH21" s="9">
        <f t="shared" si="6"/>
        <v>119293274.10415334</v>
      </c>
      <c r="BI21" s="9">
        <f t="shared" si="6"/>
        <v>119690200.16138668</v>
      </c>
      <c r="BJ21" s="9">
        <f t="shared" si="6"/>
        <v>119690200.16138668</v>
      </c>
      <c r="BK21" s="9">
        <f t="shared" si="6"/>
        <v>119690200.16138668</v>
      </c>
      <c r="BL21" s="9">
        <f t="shared" si="6"/>
        <v>120090887.51566724</v>
      </c>
      <c r="BM21" s="9">
        <f t="shared" si="6"/>
        <v>120090887.51566724</v>
      </c>
      <c r="BN21" s="9">
        <f t="shared" si="6"/>
        <v>120090887.51566724</v>
      </c>
      <c r="BO21" s="9">
        <f t="shared" si="6"/>
        <v>120495336.16699505</v>
      </c>
      <c r="BP21" s="9">
        <f t="shared" si="6"/>
        <v>120495336.16699505</v>
      </c>
      <c r="BQ21" s="9">
        <f t="shared" ref="BQ21:CC21" si="7">SUM(BQ18:BQ20)</f>
        <v>120495336.16699505</v>
      </c>
      <c r="BR21" s="9">
        <f t="shared" si="7"/>
        <v>120899784.81832285</v>
      </c>
      <c r="BS21" s="9">
        <f t="shared" si="7"/>
        <v>120899784.81832285</v>
      </c>
      <c r="BT21" s="9">
        <f t="shared" si="7"/>
        <v>120899784.81832285</v>
      </c>
      <c r="BU21" s="9">
        <f t="shared" si="7"/>
        <v>121296710.87555619</v>
      </c>
      <c r="BV21" s="9">
        <f t="shared" si="7"/>
        <v>121296710.87555619</v>
      </c>
      <c r="BW21" s="9">
        <f t="shared" si="7"/>
        <v>121296710.87555619</v>
      </c>
      <c r="BX21" s="9">
        <f t="shared" si="7"/>
        <v>121697398.22983676</v>
      </c>
      <c r="BY21" s="9">
        <f t="shared" si="7"/>
        <v>121697398.22983676</v>
      </c>
      <c r="BZ21" s="9">
        <f t="shared" si="7"/>
        <v>121697398.22983676</v>
      </c>
      <c r="CA21" s="9">
        <f t="shared" si="7"/>
        <v>122101846.88116457</v>
      </c>
      <c r="CB21" s="9">
        <f t="shared" si="7"/>
        <v>122101846.88116457</v>
      </c>
      <c r="CC21" s="9">
        <f t="shared" si="7"/>
        <v>122101846.88116457</v>
      </c>
    </row>
    <row r="23" spans="1:81" ht="24" hidden="1" customHeight="1" x14ac:dyDescent="0.25">
      <c r="B23" s="8" t="s">
        <v>24</v>
      </c>
      <c r="L23" s="11" t="s">
        <v>25</v>
      </c>
      <c r="M23" s="2">
        <v>12000000</v>
      </c>
      <c r="N23" s="2">
        <v>15000000</v>
      </c>
      <c r="O23" s="2">
        <v>18000000</v>
      </c>
      <c r="P23" s="2">
        <v>22000000</v>
      </c>
      <c r="Q23" s="2">
        <v>32000000</v>
      </c>
      <c r="R23" s="2">
        <v>42000000</v>
      </c>
      <c r="S23" s="2">
        <v>53000000</v>
      </c>
      <c r="T23" s="2">
        <v>64000000</v>
      </c>
      <c r="U23" s="2">
        <v>70000000</v>
      </c>
    </row>
    <row r="24" spans="1:81" x14ac:dyDescent="0.2">
      <c r="B24" t="s">
        <v>26</v>
      </c>
      <c r="J24" s="5">
        <v>43101</v>
      </c>
      <c r="K24" s="5">
        <v>43132</v>
      </c>
      <c r="L24" s="5">
        <v>43160</v>
      </c>
      <c r="M24" s="5">
        <v>43191</v>
      </c>
      <c r="N24" s="5">
        <v>43221</v>
      </c>
      <c r="O24" s="5">
        <v>43252</v>
      </c>
      <c r="P24" s="5">
        <v>43282</v>
      </c>
      <c r="Q24" s="5">
        <v>43313</v>
      </c>
      <c r="R24" s="5">
        <v>43344</v>
      </c>
      <c r="S24" s="5">
        <v>43374</v>
      </c>
      <c r="T24" s="5">
        <v>43405</v>
      </c>
      <c r="U24" s="5">
        <v>43435</v>
      </c>
      <c r="V24" s="5">
        <v>43466</v>
      </c>
      <c r="W24" s="5">
        <v>43497</v>
      </c>
      <c r="X24" s="5">
        <v>43525</v>
      </c>
      <c r="Y24" s="5">
        <v>43556</v>
      </c>
      <c r="Z24" s="5">
        <v>43586</v>
      </c>
      <c r="AA24" s="5">
        <v>43617</v>
      </c>
      <c r="AB24" s="5">
        <v>43647</v>
      </c>
      <c r="AC24" s="5">
        <v>43678</v>
      </c>
      <c r="AD24" s="5">
        <v>43709</v>
      </c>
      <c r="AE24" s="5">
        <v>43739</v>
      </c>
      <c r="AF24" s="5">
        <v>43770</v>
      </c>
      <c r="AG24" s="5">
        <v>43800</v>
      </c>
      <c r="AH24" s="5">
        <v>43831</v>
      </c>
      <c r="AI24" s="5">
        <v>43862</v>
      </c>
      <c r="AJ24" s="5">
        <v>43891</v>
      </c>
      <c r="AK24" s="5">
        <v>43922</v>
      </c>
      <c r="AL24" s="5">
        <v>43952</v>
      </c>
      <c r="AM24" s="5">
        <v>43983</v>
      </c>
      <c r="AN24" s="5">
        <v>44013</v>
      </c>
      <c r="AO24" s="5">
        <v>44044</v>
      </c>
      <c r="AP24" s="5">
        <v>44075</v>
      </c>
      <c r="AQ24" s="5">
        <v>44105</v>
      </c>
      <c r="AR24" s="5">
        <v>44136</v>
      </c>
      <c r="AS24" s="5">
        <v>44166</v>
      </c>
      <c r="AT24" s="5">
        <v>44197</v>
      </c>
      <c r="AU24" s="5">
        <v>44228</v>
      </c>
      <c r="AV24" s="5">
        <v>44256</v>
      </c>
      <c r="AW24" s="5">
        <v>44287</v>
      </c>
      <c r="AX24" s="5">
        <v>44317</v>
      </c>
      <c r="AY24" s="5">
        <v>44348</v>
      </c>
      <c r="AZ24" s="5">
        <v>44378</v>
      </c>
      <c r="BA24" s="5">
        <v>44409</v>
      </c>
      <c r="BB24" s="5">
        <v>44440</v>
      </c>
      <c r="BC24" s="5">
        <v>44470</v>
      </c>
      <c r="BD24" s="5">
        <v>44501</v>
      </c>
      <c r="BE24" s="5">
        <v>44531</v>
      </c>
      <c r="BF24" s="5">
        <v>44562</v>
      </c>
      <c r="BG24" s="5">
        <v>44593</v>
      </c>
      <c r="BH24" s="5">
        <v>44621</v>
      </c>
      <c r="BI24" s="5">
        <v>44652</v>
      </c>
      <c r="BJ24" s="5">
        <v>44682</v>
      </c>
      <c r="BK24" s="5">
        <v>44713</v>
      </c>
      <c r="BL24" s="5">
        <v>44743</v>
      </c>
      <c r="BM24" s="5">
        <v>44774</v>
      </c>
      <c r="BN24" s="5">
        <v>44805</v>
      </c>
      <c r="BO24" s="5">
        <v>44835</v>
      </c>
      <c r="BP24" s="5">
        <v>44866</v>
      </c>
      <c r="BQ24" s="5">
        <v>44896</v>
      </c>
      <c r="BR24" s="5">
        <v>44927</v>
      </c>
      <c r="BS24" s="5">
        <v>44958</v>
      </c>
      <c r="BT24" s="5">
        <v>44986</v>
      </c>
      <c r="BU24" s="5">
        <v>45017</v>
      </c>
      <c r="BV24" s="5">
        <v>45047</v>
      </c>
      <c r="BW24" s="5">
        <v>45078</v>
      </c>
      <c r="BX24" s="5">
        <v>45108</v>
      </c>
      <c r="BY24" s="5">
        <v>45139</v>
      </c>
      <c r="BZ24" s="5">
        <v>45170</v>
      </c>
      <c r="CA24" s="5">
        <v>45200</v>
      </c>
      <c r="CB24" s="5">
        <v>45231</v>
      </c>
      <c r="CC24" s="5">
        <v>45261</v>
      </c>
    </row>
    <row r="25" spans="1:81" x14ac:dyDescent="0.2">
      <c r="B25" s="6" t="s">
        <v>27</v>
      </c>
      <c r="J25" s="7">
        <f>J6</f>
        <v>4576834.9907233836</v>
      </c>
      <c r="K25" s="7">
        <f t="shared" ref="K25:AS25" si="8">K6</f>
        <v>8606878.8503725063</v>
      </c>
      <c r="L25" s="7">
        <f t="shared" si="8"/>
        <v>12636922.71002163</v>
      </c>
      <c r="M25" s="7">
        <f t="shared" si="8"/>
        <v>17795508.807336833</v>
      </c>
      <c r="N25" s="7">
        <f t="shared" si="8"/>
        <v>21825552.666985959</v>
      </c>
      <c r="O25" s="7">
        <f t="shared" si="8"/>
        <v>25855596.526635081</v>
      </c>
      <c r="P25" s="7">
        <f t="shared" si="8"/>
        <v>31038268.415722016</v>
      </c>
      <c r="Q25" s="7">
        <f t="shared" si="8"/>
        <v>35068312.275371142</v>
      </c>
      <c r="R25" s="7">
        <f t="shared" si="8"/>
        <v>41180856.135020263</v>
      </c>
      <c r="S25" s="7">
        <f t="shared" si="8"/>
        <v>48310103.707599089</v>
      </c>
      <c r="T25" s="7">
        <f t="shared" si="8"/>
        <v>54688272.567248203</v>
      </c>
      <c r="U25" s="7">
        <f t="shared" si="8"/>
        <v>61066441.426897332</v>
      </c>
      <c r="V25" s="7">
        <f t="shared" si="8"/>
        <v>68250076.149382085</v>
      </c>
      <c r="W25" s="7">
        <f t="shared" si="8"/>
        <v>74628245.009031191</v>
      </c>
      <c r="X25" s="7">
        <f t="shared" si="8"/>
        <v>81006413.868680313</v>
      </c>
      <c r="Y25" s="7">
        <f t="shared" si="8"/>
        <v>88235006.618501678</v>
      </c>
      <c r="Z25" s="7">
        <f t="shared" si="8"/>
        <v>94613175.4781508</v>
      </c>
      <c r="AA25" s="7">
        <f t="shared" si="8"/>
        <v>100991344.33779991</v>
      </c>
      <c r="AB25" s="7">
        <f t="shared" si="8"/>
        <v>108265425.33225055</v>
      </c>
      <c r="AC25" s="7">
        <f t="shared" si="8"/>
        <v>113435699.45505758</v>
      </c>
      <c r="AD25" s="7">
        <f t="shared" si="8"/>
        <v>117554657.7883909</v>
      </c>
      <c r="AE25" s="7">
        <f t="shared" si="8"/>
        <v>128327554.49478981</v>
      </c>
      <c r="AF25" s="7">
        <f t="shared" si="8"/>
        <v>139260679.49478984</v>
      </c>
      <c r="AG25" s="7">
        <f t="shared" si="8"/>
        <v>150193804.49478984</v>
      </c>
      <c r="AH25" s="7">
        <f t="shared" si="8"/>
        <v>161440072.1111086</v>
      </c>
      <c r="AI25" s="7">
        <f t="shared" si="8"/>
        <v>170602363.77777532</v>
      </c>
      <c r="AJ25" s="7">
        <f t="shared" si="8"/>
        <v>179764655.44444194</v>
      </c>
      <c r="AK25" s="7">
        <f t="shared" si="8"/>
        <v>191142682.94014731</v>
      </c>
      <c r="AL25" s="7">
        <f t="shared" si="8"/>
        <v>200304974.606814</v>
      </c>
      <c r="AM25" s="7">
        <f t="shared" si="8"/>
        <v>209467266.27348065</v>
      </c>
      <c r="AN25" s="7">
        <f t="shared" si="8"/>
        <v>220727360.84991997</v>
      </c>
      <c r="AO25" s="7">
        <f t="shared" si="8"/>
        <v>229889652.51658666</v>
      </c>
      <c r="AP25" s="7">
        <f t="shared" si="8"/>
        <v>236969444.18325332</v>
      </c>
      <c r="AQ25" s="7">
        <f t="shared" si="8"/>
        <v>245942741.45320112</v>
      </c>
      <c r="AR25" s="7">
        <f t="shared" si="8"/>
        <v>252756908.1198678</v>
      </c>
      <c r="AS25" s="7">
        <f t="shared" si="8"/>
        <v>259571074.78653446</v>
      </c>
    </row>
    <row r="26" spans="1:81" x14ac:dyDescent="0.2">
      <c r="B26" s="6" t="s">
        <v>28</v>
      </c>
      <c r="J26" s="7">
        <f>J11</f>
        <v>2241117.4705479452</v>
      </c>
      <c r="K26" s="7">
        <f t="shared" ref="K26:AS26" si="9">K11</f>
        <v>2320557.4705479452</v>
      </c>
      <c r="L26" s="7">
        <f t="shared" si="9"/>
        <v>7866153.4205479454</v>
      </c>
      <c r="M26" s="7">
        <f t="shared" si="9"/>
        <v>12083966.684541097</v>
      </c>
      <c r="N26" s="7">
        <f t="shared" si="9"/>
        <v>15145770.554541098</v>
      </c>
      <c r="O26" s="7">
        <f t="shared" si="9"/>
        <v>19846030.6945411</v>
      </c>
      <c r="P26" s="7">
        <f t="shared" si="9"/>
        <v>26013562.480431605</v>
      </c>
      <c r="Q26" s="7">
        <f t="shared" si="9"/>
        <v>30113562.480431605</v>
      </c>
      <c r="R26" s="7">
        <f t="shared" si="9"/>
        <v>35813562.480431609</v>
      </c>
      <c r="S26" s="7">
        <f t="shared" si="9"/>
        <v>40542081.615025461</v>
      </c>
      <c r="T26" s="7">
        <f t="shared" si="9"/>
        <v>46452081.615025461</v>
      </c>
      <c r="U26" s="7">
        <f t="shared" si="9"/>
        <v>52559255.528068937</v>
      </c>
      <c r="V26" s="7">
        <f t="shared" si="9"/>
        <v>59478214.657455698</v>
      </c>
      <c r="W26" s="7">
        <f t="shared" si="9"/>
        <v>66040414.657455698</v>
      </c>
      <c r="X26" s="7">
        <f t="shared" si="9"/>
        <v>78357964.657455698</v>
      </c>
      <c r="Y26" s="7">
        <f t="shared" si="9"/>
        <v>92013015.264874786</v>
      </c>
      <c r="Z26" s="7">
        <f t="shared" si="9"/>
        <v>99538065.264874786</v>
      </c>
      <c r="AA26" s="7">
        <f t="shared" si="9"/>
        <v>109172335.26487479</v>
      </c>
      <c r="AB26" s="7">
        <f t="shared" si="9"/>
        <v>118804482.26997609</v>
      </c>
      <c r="AC26" s="7">
        <f t="shared" si="9"/>
        <v>124158137.26997609</v>
      </c>
      <c r="AD26" s="7">
        <f t="shared" si="9"/>
        <v>128232737.26997609</v>
      </c>
      <c r="AE26" s="7">
        <f t="shared" si="9"/>
        <v>132041907.246948</v>
      </c>
      <c r="AF26" s="7">
        <f t="shared" si="9"/>
        <v>136418497.246948</v>
      </c>
      <c r="AG26" s="7">
        <f t="shared" si="9"/>
        <v>140723497.246948</v>
      </c>
      <c r="AH26" s="7">
        <f t="shared" si="9"/>
        <v>151853634.78770804</v>
      </c>
      <c r="AI26" s="7">
        <f t="shared" si="9"/>
        <v>161838634.78770804</v>
      </c>
      <c r="AJ26" s="7">
        <f t="shared" si="9"/>
        <v>171923634.78770804</v>
      </c>
      <c r="AK26" s="7">
        <f t="shared" si="9"/>
        <v>184056797.69344324</v>
      </c>
      <c r="AL26" s="7">
        <f t="shared" si="9"/>
        <v>193056797.69344324</v>
      </c>
      <c r="AM26" s="7">
        <f t="shared" si="9"/>
        <v>201561831.69344324</v>
      </c>
      <c r="AN26" s="7">
        <f t="shared" si="9"/>
        <v>211161340.6339176</v>
      </c>
      <c r="AO26" s="7">
        <f t="shared" si="9"/>
        <v>218691340.6339176</v>
      </c>
      <c r="AP26" s="7">
        <f t="shared" si="9"/>
        <v>226361340.6339176</v>
      </c>
      <c r="AQ26" s="7">
        <f t="shared" si="9"/>
        <v>229019557.78706384</v>
      </c>
      <c r="AR26" s="7">
        <f t="shared" si="9"/>
        <v>229280057.78706384</v>
      </c>
      <c r="AS26" s="7">
        <f t="shared" si="9"/>
        <v>229280057.78706384</v>
      </c>
    </row>
    <row r="27" spans="1:81" x14ac:dyDescent="0.2">
      <c r="B27" s="6" t="s">
        <v>22</v>
      </c>
      <c r="J27" s="7">
        <f>J16</f>
        <v>1598107.0265753425</v>
      </c>
      <c r="K27" s="7">
        <f t="shared" ref="K27:AS27" si="10">K16</f>
        <v>1598107.0265753425</v>
      </c>
      <c r="L27" s="7">
        <f t="shared" si="10"/>
        <v>1598107.0265753425</v>
      </c>
      <c r="M27" s="7">
        <f t="shared" si="10"/>
        <v>2442656.5950684934</v>
      </c>
      <c r="N27" s="7">
        <f t="shared" si="10"/>
        <v>2442656.5950684934</v>
      </c>
      <c r="O27" s="7">
        <f t="shared" si="10"/>
        <v>2442656.5950684934</v>
      </c>
      <c r="P27" s="7">
        <f t="shared" si="10"/>
        <v>3230750.4366971082</v>
      </c>
      <c r="Q27" s="7">
        <f t="shared" si="10"/>
        <v>3230750.4366971082</v>
      </c>
      <c r="R27" s="7">
        <f t="shared" si="10"/>
        <v>3230750.4366971082</v>
      </c>
      <c r="S27" s="7">
        <f t="shared" si="10"/>
        <v>3571404.0948401825</v>
      </c>
      <c r="T27" s="7">
        <f t="shared" si="10"/>
        <v>3571404.0948401825</v>
      </c>
      <c r="U27" s="7">
        <f t="shared" si="10"/>
        <v>3571404.0948401825</v>
      </c>
      <c r="V27" s="7">
        <f t="shared" si="10"/>
        <v>3914066.3146270933</v>
      </c>
      <c r="W27" s="7">
        <f t="shared" si="10"/>
        <v>3914066.3146270933</v>
      </c>
      <c r="X27" s="7">
        <f t="shared" si="10"/>
        <v>3914066.3146270933</v>
      </c>
      <c r="Y27" s="7">
        <f t="shared" si="10"/>
        <v>4249279.3557229834</v>
      </c>
      <c r="Z27" s="7">
        <f t="shared" si="10"/>
        <v>4249279.3557229834</v>
      </c>
      <c r="AA27" s="7">
        <f t="shared" si="10"/>
        <v>4249279.3557229834</v>
      </c>
      <c r="AB27" s="7">
        <f t="shared" si="10"/>
        <v>94470948.406162336</v>
      </c>
      <c r="AC27" s="7">
        <f t="shared" si="10"/>
        <v>107625142.08066234</v>
      </c>
      <c r="AD27" s="7">
        <f t="shared" si="10"/>
        <v>111070938.07516234</v>
      </c>
      <c r="AE27" s="7">
        <f t="shared" si="10"/>
        <v>117762247.160752</v>
      </c>
      <c r="AF27" s="7">
        <f t="shared" si="10"/>
        <v>122230168.15525201</v>
      </c>
      <c r="AG27" s="7">
        <f t="shared" si="10"/>
        <v>127243222.48308535</v>
      </c>
      <c r="AH27" s="7">
        <f t="shared" si="10"/>
        <v>132790364.05532527</v>
      </c>
      <c r="AI27" s="7">
        <f t="shared" si="10"/>
        <v>138084759.00115857</v>
      </c>
      <c r="AJ27" s="7">
        <f t="shared" si="10"/>
        <v>143788003.94699195</v>
      </c>
      <c r="AK27" s="7">
        <f t="shared" si="10"/>
        <v>151517031.29897389</v>
      </c>
      <c r="AL27" s="7">
        <f t="shared" si="10"/>
        <v>159196384.57814056</v>
      </c>
      <c r="AM27" s="7">
        <f t="shared" si="10"/>
        <v>167829721.19064054</v>
      </c>
      <c r="AN27" s="7">
        <f t="shared" si="10"/>
        <v>179069984.30797064</v>
      </c>
      <c r="AO27" s="7">
        <f t="shared" si="10"/>
        <v>186906275.9746373</v>
      </c>
      <c r="AP27" s="7">
        <f t="shared" si="10"/>
        <v>195764692.64130396</v>
      </c>
      <c r="AQ27" s="7">
        <f t="shared" si="10"/>
        <v>207372850.70292926</v>
      </c>
      <c r="AR27" s="7">
        <f t="shared" si="10"/>
        <v>216980825.70292926</v>
      </c>
      <c r="AS27" s="7">
        <f t="shared" si="10"/>
        <v>226861367.36959594</v>
      </c>
    </row>
    <row r="28" spans="1:81" x14ac:dyDescent="0.2">
      <c r="B28" s="6" t="s">
        <v>23</v>
      </c>
      <c r="J28" s="7">
        <f>J21</f>
        <v>2241117.5765753426</v>
      </c>
      <c r="K28" s="7">
        <f t="shared" ref="K28:R28" si="11">K21</f>
        <v>2628221.0650753425</v>
      </c>
      <c r="L28" s="7">
        <f t="shared" si="11"/>
        <v>3904670.5445753429</v>
      </c>
      <c r="M28" s="7">
        <f t="shared" si="11"/>
        <v>7552847.8153164377</v>
      </c>
      <c r="N28" s="7">
        <f t="shared" si="11"/>
        <v>11201058.556816438</v>
      </c>
      <c r="O28" s="7">
        <f t="shared" si="11"/>
        <v>13104903.017316438</v>
      </c>
      <c r="P28" s="7">
        <f t="shared" si="11"/>
        <v>16913347.404217754</v>
      </c>
      <c r="Q28" s="7">
        <f t="shared" si="11"/>
        <v>20977973.582717754</v>
      </c>
      <c r="R28" s="7">
        <f t="shared" si="11"/>
        <v>26949634.641217753</v>
      </c>
      <c r="S28" s="12">
        <v>31529018.397000145</v>
      </c>
      <c r="T28" s="12">
        <v>35777782.909999996</v>
      </c>
      <c r="U28" s="12">
        <v>40624037.747000143</v>
      </c>
      <c r="V28" s="7">
        <f t="shared" ref="V28:AS28" si="12">V21</f>
        <v>45946487.514934942</v>
      </c>
      <c r="W28" s="7">
        <f t="shared" si="12"/>
        <v>50697170.593049675</v>
      </c>
      <c r="X28" s="7">
        <v>59937518</v>
      </c>
      <c r="Y28" s="7">
        <v>70439240</v>
      </c>
      <c r="Z28" s="7">
        <f t="shared" si="12"/>
        <v>80337848.144396171</v>
      </c>
      <c r="AA28" s="7">
        <f t="shared" si="12"/>
        <v>88434848.62849842</v>
      </c>
      <c r="AB28" s="7">
        <f t="shared" si="12"/>
        <v>96548923.110751197</v>
      </c>
      <c r="AC28" s="7">
        <f t="shared" si="12"/>
        <v>108586864.5158423</v>
      </c>
      <c r="AD28" s="7">
        <f t="shared" si="12"/>
        <v>111577334.18751149</v>
      </c>
      <c r="AE28" s="7">
        <f t="shared" si="12"/>
        <v>117893100.82189898</v>
      </c>
      <c r="AF28" s="7">
        <f t="shared" si="12"/>
        <v>121614476.33189866</v>
      </c>
      <c r="AG28" s="7">
        <f t="shared" si="12"/>
        <v>115868303.25189865</v>
      </c>
      <c r="AH28" s="7">
        <f t="shared" si="12"/>
        <v>116075994.91876708</v>
      </c>
      <c r="AI28" s="7">
        <f t="shared" si="12"/>
        <v>116075994.91876708</v>
      </c>
      <c r="AJ28" s="7">
        <f t="shared" si="12"/>
        <v>116075994.91876708</v>
      </c>
      <c r="AK28" s="7">
        <f t="shared" si="12"/>
        <v>116477178.73304765</v>
      </c>
      <c r="AL28" s="7">
        <f t="shared" si="12"/>
        <v>116477178.73304765</v>
      </c>
      <c r="AM28" s="7">
        <f t="shared" si="12"/>
        <v>116477178.73304765</v>
      </c>
      <c r="AN28" s="7">
        <f t="shared" si="12"/>
        <v>116877866.08732821</v>
      </c>
      <c r="AO28" s="7">
        <f t="shared" si="12"/>
        <v>116877866.08732821</v>
      </c>
      <c r="AP28" s="7">
        <f t="shared" si="12"/>
        <v>116877866.08732821</v>
      </c>
      <c r="AQ28" s="7">
        <f t="shared" si="12"/>
        <v>117282314.73865601</v>
      </c>
      <c r="AR28" s="7">
        <f t="shared" si="12"/>
        <v>117282314.73865601</v>
      </c>
      <c r="AS28" s="7">
        <f t="shared" si="12"/>
        <v>117282314.73865601</v>
      </c>
    </row>
    <row r="29" spans="1:81" x14ac:dyDescent="0.2">
      <c r="B29" s="6" t="s">
        <v>29</v>
      </c>
      <c r="J29" s="7">
        <f>+[1]Umowy!$O$3</f>
        <v>65540340</v>
      </c>
      <c r="K29" s="7">
        <f>+[1]Umowy!$O$3</f>
        <v>65540340</v>
      </c>
      <c r="L29" s="7">
        <f>+[1]Umowy!$O$3</f>
        <v>65540340</v>
      </c>
      <c r="M29" s="7">
        <f>+[1]Umowy!$O$3</f>
        <v>65540340</v>
      </c>
      <c r="N29" s="7">
        <f>+[1]Umowy!$O$3</f>
        <v>65540340</v>
      </c>
      <c r="O29" s="7">
        <f>+[1]Umowy!$O$3</f>
        <v>65540340</v>
      </c>
      <c r="P29" s="7">
        <f>+[1]Umowy!$O$3</f>
        <v>65540340</v>
      </c>
      <c r="Q29" s="7">
        <f>+[1]Umowy!$O$3</f>
        <v>65540340</v>
      </c>
      <c r="R29" s="7">
        <f>+[1]Umowy!$O$3</f>
        <v>65540340</v>
      </c>
      <c r="S29" s="7">
        <f>+[1]Umowy!$O$3</f>
        <v>65540340</v>
      </c>
      <c r="T29" s="7">
        <f>+[1]Umowy!$O$3</f>
        <v>65540340</v>
      </c>
      <c r="U29" s="7">
        <f>+[1]Umowy!$O$3</f>
        <v>65540340</v>
      </c>
      <c r="V29" s="7">
        <f>+[1]Umowy!$O$3</f>
        <v>65540340</v>
      </c>
      <c r="W29" s="7">
        <f>+[1]Umowy!$O$3</f>
        <v>65540340</v>
      </c>
      <c r="X29" s="7">
        <f>+[1]Umowy!$O$3</f>
        <v>65540340</v>
      </c>
      <c r="Y29" s="7">
        <f>+[1]Umowy!$O$3</f>
        <v>65540340</v>
      </c>
      <c r="Z29" s="7">
        <f>+[1]Umowy!$O$3</f>
        <v>65540340</v>
      </c>
      <c r="AA29" s="7">
        <f>+[1]Umowy!$O$3</f>
        <v>65540340</v>
      </c>
      <c r="AB29" s="7">
        <f>+[1]Umowy!$O$3</f>
        <v>65540340</v>
      </c>
      <c r="AC29" s="7">
        <f>+[1]Umowy!$O$3</f>
        <v>65540340</v>
      </c>
      <c r="AD29" s="7">
        <f>+[1]Umowy!$O$3</f>
        <v>65540340</v>
      </c>
      <c r="AE29" s="7">
        <f>+[1]Umowy!$O$3</f>
        <v>65540340</v>
      </c>
      <c r="AF29" s="7">
        <f>+[1]Umowy!$O$3</f>
        <v>65540340</v>
      </c>
      <c r="AG29" s="7">
        <f>+[1]Umowy!$O$3</f>
        <v>65540340</v>
      </c>
      <c r="AH29" s="7">
        <f>+[1]Umowy!$O$3</f>
        <v>65540340</v>
      </c>
      <c r="AI29" s="7">
        <f>+[1]Umowy!$O$3</f>
        <v>65540340</v>
      </c>
      <c r="AJ29" s="7">
        <f>+[1]Umowy!$O$3</f>
        <v>65540340</v>
      </c>
      <c r="AK29" s="7">
        <f>+[1]Umowy!$O$3</f>
        <v>65540340</v>
      </c>
      <c r="AL29" s="7">
        <f>+[1]Umowy!$O$3</f>
        <v>65540340</v>
      </c>
      <c r="AM29" s="7">
        <f>+[1]Umowy!$O$3</f>
        <v>65540340</v>
      </c>
      <c r="AN29" s="7">
        <f>+[1]Umowy!$O$3</f>
        <v>65540340</v>
      </c>
      <c r="AO29" s="7">
        <f>+[1]Umowy!$O$3</f>
        <v>65540340</v>
      </c>
      <c r="AP29" s="7">
        <f>+[1]Umowy!$O$3</f>
        <v>65540340</v>
      </c>
      <c r="AQ29" s="7">
        <f>+[1]Umowy!$O$3</f>
        <v>65540340</v>
      </c>
      <c r="AR29" s="7">
        <f>+[1]Umowy!$O$3</f>
        <v>65540340</v>
      </c>
      <c r="AS29" s="7">
        <f>+[1]Umowy!$O$3</f>
        <v>65540340</v>
      </c>
    </row>
    <row r="30" spans="1:81" x14ac:dyDescent="0.2">
      <c r="B30" s="6" t="s">
        <v>30</v>
      </c>
      <c r="J30" s="7">
        <f>[1]Umowy!$P$3</f>
        <v>185697630</v>
      </c>
      <c r="K30" s="7">
        <f>[1]Umowy!$P$3</f>
        <v>185697630</v>
      </c>
      <c r="L30" s="7">
        <f>[1]Umowy!$P$3</f>
        <v>185697630</v>
      </c>
      <c r="M30" s="7">
        <f>[1]Umowy!$P$3</f>
        <v>185697630</v>
      </c>
      <c r="N30" s="7">
        <f>[1]Umowy!$P$3</f>
        <v>185697630</v>
      </c>
      <c r="O30" s="7">
        <f>[1]Umowy!$P$3</f>
        <v>185697630</v>
      </c>
      <c r="P30" s="7">
        <f>[1]Umowy!$P$3</f>
        <v>185697630</v>
      </c>
      <c r="Q30" s="7">
        <f>[1]Umowy!$P$3</f>
        <v>185697630</v>
      </c>
      <c r="R30" s="7">
        <f>[1]Umowy!$P$3</f>
        <v>185697630</v>
      </c>
      <c r="S30" s="7">
        <f>[1]Umowy!$P$3</f>
        <v>185697630</v>
      </c>
      <c r="T30" s="7">
        <f>S30</f>
        <v>185697630</v>
      </c>
      <c r="U30" s="7">
        <f t="shared" ref="U30:AS30" si="13">T30</f>
        <v>185697630</v>
      </c>
      <c r="V30" s="7">
        <f t="shared" si="13"/>
        <v>185697630</v>
      </c>
      <c r="W30" s="7">
        <f t="shared" si="13"/>
        <v>185697630</v>
      </c>
      <c r="X30" s="7">
        <f t="shared" si="13"/>
        <v>185697630</v>
      </c>
      <c r="Y30" s="7">
        <f t="shared" si="13"/>
        <v>185697630</v>
      </c>
      <c r="Z30" s="7">
        <f t="shared" si="13"/>
        <v>185697630</v>
      </c>
      <c r="AA30" s="7">
        <f t="shared" si="13"/>
        <v>185697630</v>
      </c>
      <c r="AB30" s="7">
        <f t="shared" si="13"/>
        <v>185697630</v>
      </c>
      <c r="AC30" s="7">
        <f t="shared" si="13"/>
        <v>185697630</v>
      </c>
      <c r="AD30" s="7">
        <f t="shared" si="13"/>
        <v>185697630</v>
      </c>
      <c r="AE30" s="7">
        <f t="shared" si="13"/>
        <v>185697630</v>
      </c>
      <c r="AF30" s="7">
        <f t="shared" si="13"/>
        <v>185697630</v>
      </c>
      <c r="AG30" s="7">
        <f t="shared" si="13"/>
        <v>185697630</v>
      </c>
      <c r="AH30" s="7">
        <f t="shared" si="13"/>
        <v>185697630</v>
      </c>
      <c r="AI30" s="7">
        <f t="shared" si="13"/>
        <v>185697630</v>
      </c>
      <c r="AJ30" s="7">
        <f t="shared" si="13"/>
        <v>185697630</v>
      </c>
      <c r="AK30" s="7">
        <f t="shared" si="13"/>
        <v>185697630</v>
      </c>
      <c r="AL30" s="7">
        <f t="shared" si="13"/>
        <v>185697630</v>
      </c>
      <c r="AM30" s="7">
        <f t="shared" si="13"/>
        <v>185697630</v>
      </c>
      <c r="AN30" s="7">
        <f t="shared" si="13"/>
        <v>185697630</v>
      </c>
      <c r="AO30" s="7">
        <f t="shared" si="13"/>
        <v>185697630</v>
      </c>
      <c r="AP30" s="7">
        <f t="shared" si="13"/>
        <v>185697630</v>
      </c>
      <c r="AQ30" s="7">
        <f t="shared" si="13"/>
        <v>185697630</v>
      </c>
      <c r="AR30" s="7">
        <f t="shared" si="13"/>
        <v>185697630</v>
      </c>
      <c r="AS30" s="7">
        <f t="shared" si="13"/>
        <v>185697630</v>
      </c>
    </row>
    <row r="31" spans="1:81" x14ac:dyDescent="0.2">
      <c r="B31" s="13" t="s">
        <v>31</v>
      </c>
      <c r="J31">
        <f>J18/J3</f>
        <v>0.21586748936170216</v>
      </c>
      <c r="K31">
        <f t="shared" ref="K31:AG31" si="14">K18/K3</f>
        <v>0.14091113941051314</v>
      </c>
      <c r="L31">
        <f t="shared" si="14"/>
        <v>0.20510021737648251</v>
      </c>
      <c r="M31">
        <f t="shared" si="14"/>
        <v>0.33544682319701957</v>
      </c>
      <c r="N31">
        <f t="shared" si="14"/>
        <v>0.45568122986760973</v>
      </c>
      <c r="O31">
        <f t="shared" si="14"/>
        <v>0.45859658598134034</v>
      </c>
      <c r="P31">
        <f t="shared" si="14"/>
        <v>0.49763274506423344</v>
      </c>
      <c r="Q31">
        <f t="shared" si="14"/>
        <v>0.56229150684451068</v>
      </c>
      <c r="R31">
        <f t="shared" si="14"/>
        <v>0.62890073978101668</v>
      </c>
      <c r="S31">
        <f t="shared" si="14"/>
        <v>0.62870860536626105</v>
      </c>
      <c r="T31">
        <f t="shared" si="14"/>
        <v>0.63260874527339161</v>
      </c>
      <c r="U31">
        <f t="shared" si="14"/>
        <v>0.64612966750673351</v>
      </c>
      <c r="V31">
        <f t="shared" si="14"/>
        <v>0.65949625391482347</v>
      </c>
      <c r="W31">
        <f t="shared" si="14"/>
        <v>0.66736278875792088</v>
      </c>
      <c r="X31">
        <f t="shared" si="14"/>
        <v>0.73253907889049608</v>
      </c>
      <c r="Y31">
        <f t="shared" si="14"/>
        <v>0.79784547363900105</v>
      </c>
      <c r="Z31">
        <f t="shared" si="14"/>
        <v>0.84978365767478659</v>
      </c>
      <c r="AA31">
        <f t="shared" si="14"/>
        <v>0.87801565794118808</v>
      </c>
      <c r="AB31">
        <f t="shared" si="14"/>
        <v>0.88916534740630759</v>
      </c>
      <c r="AC31">
        <f t="shared" si="14"/>
        <v>0.95897075183948877</v>
      </c>
      <c r="AD31">
        <f t="shared" si="14"/>
        <v>0.95027754566908396</v>
      </c>
      <c r="AE31">
        <f t="shared" si="14"/>
        <v>0.91464392083879076</v>
      </c>
      <c r="AF31">
        <f t="shared" si="14"/>
        <v>0.86683216014083375</v>
      </c>
      <c r="AG31">
        <f t="shared" si="14"/>
        <v>0.75981461381936444</v>
      </c>
    </row>
  </sheetData>
  <mergeCells count="4">
    <mergeCell ref="A3:A6"/>
    <mergeCell ref="A8:A11"/>
    <mergeCell ref="A13:A16"/>
    <mergeCell ref="A18:A21"/>
  </mergeCells>
  <pageMargins left="0.23622047244094491" right="0.23622047244094491" top="0.74803149606299213" bottom="0.74803149606299213" header="0.31496062992125984" footer="0.31496062992125984"/>
  <pageSetup paperSize="9" scale="59" orientation="landscape" r:id="rId1"/>
  <headerFooter>
    <oddHeader>&amp;LLokalizacja pliku:  &amp;Z&amp;F&amp;F&amp;RArkusz:  &amp;A</oddHeader>
    <oddFooter>&amp;LData:  &amp;D   godzina:  &amp;T&amp;CStrona &amp;P z &amp;N&amp;RPrzygotował Andrzej Wójcik         &amp;G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FB6E6-C025-4454-AA99-8DBD9066E756}">
  <sheetPr>
    <pageSetUpPr fitToPage="1"/>
  </sheetPr>
  <dimension ref="A1:U21"/>
  <sheetViews>
    <sheetView zoomScale="85" zoomScaleNormal="85" workbookViewId="0">
      <pane xSplit="3" ySplit="2" topLeftCell="D3" activePane="bottomRight" state="frozen"/>
      <selection activeCell="Q16" sqref="Q16"/>
      <selection pane="topRight" activeCell="Q16" sqref="Q16"/>
      <selection pane="bottomLeft" activeCell="Q16" sqref="Q16"/>
      <selection pane="bottomRight" activeCell="H3" sqref="H3:H12"/>
    </sheetView>
  </sheetViews>
  <sheetFormatPr defaultRowHeight="14.25" x14ac:dyDescent="0.2"/>
  <cols>
    <col min="1" max="1" width="3.375" bestFit="1" customWidth="1"/>
    <col min="2" max="2" width="7.25" customWidth="1"/>
    <col min="3" max="3" width="21.25" customWidth="1"/>
    <col min="4" max="4" width="10.875" customWidth="1"/>
    <col min="5" max="5" width="19.75" customWidth="1"/>
    <col min="6" max="6" width="14.125" customWidth="1"/>
    <col min="7" max="7" width="14.625" customWidth="1"/>
    <col min="8" max="8" width="14.625" style="55" customWidth="1"/>
    <col min="9" max="9" width="21.875" style="57" customWidth="1"/>
    <col min="10" max="10" width="12.625" style="57" customWidth="1"/>
    <col min="11" max="11" width="14.25" style="55" customWidth="1"/>
    <col min="12" max="13" width="14.625" style="55" customWidth="1"/>
    <col min="14" max="14" width="21.375" customWidth="1"/>
    <col min="15" max="15" width="12.875" style="55" customWidth="1"/>
    <col min="16" max="16" width="13.625" style="55" customWidth="1"/>
    <col min="17" max="17" width="16.625" style="55" customWidth="1"/>
    <col min="18" max="18" width="13.5" style="55" customWidth="1"/>
    <col min="19" max="19" width="24.375" customWidth="1"/>
    <col min="20" max="21" width="10.875" hidden="1" customWidth="1"/>
    <col min="22" max="22" width="1.375" customWidth="1"/>
  </cols>
  <sheetData>
    <row r="1" spans="1:21" s="14" customFormat="1" ht="45" customHeight="1" x14ac:dyDescent="0.2">
      <c r="A1" s="224" t="s">
        <v>32</v>
      </c>
      <c r="B1" s="224"/>
      <c r="C1" s="224"/>
      <c r="D1" s="224"/>
      <c r="E1" s="224"/>
      <c r="F1" s="225"/>
      <c r="G1" s="226" t="s">
        <v>33</v>
      </c>
      <c r="H1" s="227"/>
      <c r="I1" s="227"/>
      <c r="J1" s="227"/>
      <c r="K1" s="228"/>
      <c r="L1" s="226" t="s">
        <v>34</v>
      </c>
      <c r="M1" s="227"/>
      <c r="N1" s="227"/>
      <c r="O1" s="227"/>
      <c r="P1" s="227"/>
      <c r="Q1" s="227"/>
      <c r="R1" s="227"/>
      <c r="S1" s="228"/>
    </row>
    <row r="2" spans="1:21" s="23" customFormat="1" ht="45" customHeight="1" x14ac:dyDescent="0.2">
      <c r="A2" s="15" t="s">
        <v>35</v>
      </c>
      <c r="B2" s="15" t="s">
        <v>36</v>
      </c>
      <c r="C2" s="15" t="s">
        <v>37</v>
      </c>
      <c r="D2" s="15" t="s">
        <v>38</v>
      </c>
      <c r="E2" s="15" t="s">
        <v>39</v>
      </c>
      <c r="F2" s="16" t="s">
        <v>40</v>
      </c>
      <c r="G2" s="17" t="s">
        <v>41</v>
      </c>
      <c r="H2" s="18" t="s">
        <v>42</v>
      </c>
      <c r="I2" s="19" t="s">
        <v>43</v>
      </c>
      <c r="J2" s="19" t="s">
        <v>44</v>
      </c>
      <c r="K2" s="20" t="s">
        <v>45</v>
      </c>
      <c r="L2" s="17" t="s">
        <v>41</v>
      </c>
      <c r="M2" s="18" t="s">
        <v>42</v>
      </c>
      <c r="N2" s="15" t="s">
        <v>43</v>
      </c>
      <c r="O2" s="19" t="s">
        <v>44</v>
      </c>
      <c r="P2" s="18" t="s">
        <v>45</v>
      </c>
      <c r="Q2" s="18" t="s">
        <v>46</v>
      </c>
      <c r="R2" s="18" t="s">
        <v>47</v>
      </c>
      <c r="S2" s="21" t="s">
        <v>48</v>
      </c>
      <c r="T2" s="22" t="s">
        <v>49</v>
      </c>
      <c r="U2" s="15" t="s">
        <v>50</v>
      </c>
    </row>
    <row r="3" spans="1:21" s="14" customFormat="1" ht="45" customHeight="1" x14ac:dyDescent="0.2">
      <c r="A3" s="24">
        <v>1</v>
      </c>
      <c r="B3" s="25" t="s">
        <v>143</v>
      </c>
      <c r="C3" s="26" t="s">
        <v>123</v>
      </c>
      <c r="D3" s="27" t="s">
        <v>133</v>
      </c>
      <c r="E3" s="27" t="s">
        <v>136</v>
      </c>
      <c r="F3" s="28" t="s">
        <v>154</v>
      </c>
      <c r="G3" s="29">
        <v>28000000</v>
      </c>
      <c r="H3" s="30">
        <v>22950000</v>
      </c>
      <c r="I3" s="31">
        <v>5.2524902983414487E-2</v>
      </c>
      <c r="J3" s="30">
        <v>5737500</v>
      </c>
      <c r="K3" s="32">
        <v>0</v>
      </c>
      <c r="L3" s="29">
        <f>G3</f>
        <v>28000000</v>
      </c>
      <c r="M3" s="30">
        <f>H3</f>
        <v>22950000</v>
      </c>
      <c r="N3" s="31">
        <f t="shared" ref="N3:N7" si="0">IF(B3&lt;&gt;"",M3/436935600,"")</f>
        <v>5.2524902983414487E-2</v>
      </c>
      <c r="O3" s="30">
        <f>J3*2</f>
        <v>11475000</v>
      </c>
      <c r="P3" s="30">
        <f>K3*2</f>
        <v>0</v>
      </c>
      <c r="Q3" s="30">
        <f>3672000/2</f>
        <v>1836000</v>
      </c>
      <c r="R3" s="33">
        <v>0.08</v>
      </c>
      <c r="S3" s="34">
        <v>8.4039844773463185E-3</v>
      </c>
      <c r="T3" s="35">
        <f>H3</f>
        <v>22950000</v>
      </c>
      <c r="U3" s="36">
        <f>K3</f>
        <v>0</v>
      </c>
    </row>
    <row r="4" spans="1:21" s="14" customFormat="1" ht="45" customHeight="1" x14ac:dyDescent="0.2">
      <c r="A4" s="24">
        <v>2</v>
      </c>
      <c r="B4" s="25" t="s">
        <v>144</v>
      </c>
      <c r="C4" s="26" t="s">
        <v>124</v>
      </c>
      <c r="D4" s="27" t="s">
        <v>134</v>
      </c>
      <c r="E4" s="37"/>
      <c r="F4" s="37"/>
      <c r="G4" s="29">
        <v>28000000</v>
      </c>
      <c r="H4" s="30">
        <v>22950000</v>
      </c>
      <c r="I4" s="31">
        <v>0</v>
      </c>
      <c r="J4" s="30">
        <v>0</v>
      </c>
      <c r="K4" s="32">
        <v>0</v>
      </c>
      <c r="L4" s="29">
        <v>0</v>
      </c>
      <c r="M4" s="30">
        <v>0</v>
      </c>
      <c r="N4" s="31">
        <f t="shared" si="0"/>
        <v>0</v>
      </c>
      <c r="O4" s="30">
        <v>0</v>
      </c>
      <c r="P4" s="30">
        <v>0</v>
      </c>
      <c r="Q4" s="30">
        <v>0</v>
      </c>
      <c r="R4" s="33">
        <v>6.9500000000000006E-2</v>
      </c>
      <c r="S4" s="34">
        <v>0</v>
      </c>
      <c r="T4" s="35">
        <f>H4+T3</f>
        <v>45900000</v>
      </c>
      <c r="U4" s="36">
        <f>K4+U3</f>
        <v>0</v>
      </c>
    </row>
    <row r="5" spans="1:21" s="14" customFormat="1" ht="45" customHeight="1" x14ac:dyDescent="0.2">
      <c r="A5" s="24">
        <v>3</v>
      </c>
      <c r="B5" s="25" t="s">
        <v>145</v>
      </c>
      <c r="C5" s="26" t="s">
        <v>125</v>
      </c>
      <c r="D5" s="27" t="s">
        <v>135</v>
      </c>
      <c r="E5" s="27" t="s">
        <v>136</v>
      </c>
      <c r="F5" s="28" t="s">
        <v>155</v>
      </c>
      <c r="G5" s="29">
        <v>28000000</v>
      </c>
      <c r="H5" s="30">
        <v>22950000</v>
      </c>
      <c r="I5" s="31">
        <v>9.7268338858174985E-2</v>
      </c>
      <c r="J5" s="30">
        <v>0</v>
      </c>
      <c r="K5" s="32">
        <v>7500000</v>
      </c>
      <c r="L5" s="29">
        <f t="shared" ref="L5:M8" si="1">G5</f>
        <v>28000000</v>
      </c>
      <c r="M5" s="30">
        <f t="shared" si="1"/>
        <v>22950000</v>
      </c>
      <c r="N5" s="31">
        <f t="shared" si="0"/>
        <v>5.2524902983414487E-2</v>
      </c>
      <c r="O5" s="30">
        <f t="shared" ref="O5:P12" si="2">J5*2</f>
        <v>0</v>
      </c>
      <c r="P5" s="30">
        <f t="shared" si="2"/>
        <v>15000000</v>
      </c>
      <c r="Q5" s="30">
        <f>6800000/2</f>
        <v>3400000</v>
      </c>
      <c r="R5" s="33">
        <v>0.08</v>
      </c>
      <c r="S5" s="34">
        <v>1.5562934217307997E-2</v>
      </c>
      <c r="T5" s="35">
        <f>H5+T4</f>
        <v>68850000</v>
      </c>
      <c r="U5" s="36">
        <f>K5+U4</f>
        <v>7500000</v>
      </c>
    </row>
    <row r="6" spans="1:21" s="14" customFormat="1" ht="45" customHeight="1" x14ac:dyDescent="0.2">
      <c r="A6" s="24">
        <v>4</v>
      </c>
      <c r="B6" s="25" t="s">
        <v>146</v>
      </c>
      <c r="C6" s="26" t="s">
        <v>126</v>
      </c>
      <c r="D6" s="27" t="s">
        <v>136</v>
      </c>
      <c r="E6" s="27" t="s">
        <v>137</v>
      </c>
      <c r="F6" s="28" t="s">
        <v>156</v>
      </c>
      <c r="G6" s="29">
        <v>28000000</v>
      </c>
      <c r="H6" s="30">
        <v>22950000</v>
      </c>
      <c r="I6" s="31">
        <v>4.5716119263342243E-2</v>
      </c>
      <c r="J6" s="30">
        <v>4993750</v>
      </c>
      <c r="K6" s="32">
        <v>0</v>
      </c>
      <c r="L6" s="29">
        <f t="shared" si="1"/>
        <v>28000000</v>
      </c>
      <c r="M6" s="30">
        <f t="shared" si="1"/>
        <v>22950000</v>
      </c>
      <c r="N6" s="31">
        <f t="shared" si="0"/>
        <v>5.2524902983414487E-2</v>
      </c>
      <c r="O6" s="30">
        <f t="shared" si="2"/>
        <v>9987500</v>
      </c>
      <c r="P6" s="30">
        <f t="shared" si="2"/>
        <v>0</v>
      </c>
      <c r="Q6" s="30">
        <f>2097375/2</f>
        <v>1048687.5</v>
      </c>
      <c r="R6" s="33">
        <v>5.2499999999999998E-2</v>
      </c>
      <c r="S6" s="34">
        <v>4.8001925226509356E-3</v>
      </c>
      <c r="T6" s="35">
        <f>H6+T5</f>
        <v>91800000</v>
      </c>
      <c r="U6" s="36">
        <f>K6+U5</f>
        <v>7500000</v>
      </c>
    </row>
    <row r="7" spans="1:21" s="3" customFormat="1" ht="45" customHeight="1" x14ac:dyDescent="0.2">
      <c r="A7" s="24">
        <v>5</v>
      </c>
      <c r="B7" s="25" t="s">
        <v>147</v>
      </c>
      <c r="C7" s="26" t="s">
        <v>127</v>
      </c>
      <c r="D7" s="27" t="s">
        <v>137</v>
      </c>
      <c r="E7" s="27" t="s">
        <v>138</v>
      </c>
      <c r="F7" s="28" t="s">
        <v>157</v>
      </c>
      <c r="G7" s="29">
        <v>28000000</v>
      </c>
      <c r="H7" s="30">
        <v>22950000</v>
      </c>
      <c r="I7" s="31">
        <v>0.11438756649721378</v>
      </c>
      <c r="J7" s="30">
        <v>0</v>
      </c>
      <c r="K7" s="32">
        <v>8820000</v>
      </c>
      <c r="L7" s="29">
        <f t="shared" si="1"/>
        <v>28000000</v>
      </c>
      <c r="M7" s="30">
        <f t="shared" si="1"/>
        <v>22950000</v>
      </c>
      <c r="N7" s="31">
        <f t="shared" si="0"/>
        <v>5.2524902983414487E-2</v>
      </c>
      <c r="O7" s="30">
        <f t="shared" si="2"/>
        <v>0</v>
      </c>
      <c r="P7" s="30">
        <f t="shared" si="2"/>
        <v>17640000</v>
      </c>
      <c r="Q7" s="30">
        <v>3998400</v>
      </c>
      <c r="R7" s="33">
        <v>0.08</v>
      </c>
      <c r="S7" s="34">
        <v>1.8309334373303527E-2</v>
      </c>
      <c r="T7" s="38">
        <f>H7+T12</f>
        <v>160650000</v>
      </c>
      <c r="U7" s="39">
        <f>K7+U12</f>
        <v>16320000</v>
      </c>
    </row>
    <row r="8" spans="1:21" s="3" customFormat="1" ht="45" customHeight="1" x14ac:dyDescent="0.2">
      <c r="A8" s="24">
        <v>6</v>
      </c>
      <c r="B8" s="25" t="s">
        <v>148</v>
      </c>
      <c r="C8" s="26" t="s">
        <v>128</v>
      </c>
      <c r="D8" s="27" t="s">
        <v>138</v>
      </c>
      <c r="E8" s="27" t="s">
        <v>139</v>
      </c>
      <c r="F8" s="28" t="s">
        <v>158</v>
      </c>
      <c r="G8" s="29">
        <v>28000000</v>
      </c>
      <c r="H8" s="30">
        <v>22950000</v>
      </c>
      <c r="I8" s="31">
        <v>1.4590250828726246E-2</v>
      </c>
      <c r="J8" s="30">
        <v>1125000</v>
      </c>
      <c r="K8" s="32">
        <v>0</v>
      </c>
      <c r="L8" s="29">
        <f t="shared" si="1"/>
        <v>28000000</v>
      </c>
      <c r="M8" s="30">
        <f t="shared" si="1"/>
        <v>22950000</v>
      </c>
      <c r="N8" s="31">
        <f>IF(B8&lt;&gt;"",M8/436935600,"")</f>
        <v>5.2524902983414487E-2</v>
      </c>
      <c r="O8" s="30">
        <f t="shared" si="2"/>
        <v>2250000</v>
      </c>
      <c r="P8" s="30">
        <f>K8*2</f>
        <v>0</v>
      </c>
      <c r="Q8" s="30">
        <f>5000000/2</f>
        <v>2500000</v>
      </c>
      <c r="R8" s="33">
        <v>0.39219999999999999</v>
      </c>
      <c r="S8" s="34">
        <v>1.1443333983314704E-2</v>
      </c>
      <c r="T8" s="38">
        <f>H8+T6</f>
        <v>114750000</v>
      </c>
      <c r="U8" s="39">
        <f>K8+U6</f>
        <v>7500000</v>
      </c>
    </row>
    <row r="9" spans="1:21" s="3" customFormat="1" ht="47.25" customHeight="1" x14ac:dyDescent="0.2">
      <c r="A9" s="24">
        <v>7</v>
      </c>
      <c r="B9" s="25" t="s">
        <v>149</v>
      </c>
      <c r="C9" s="26" t="s">
        <v>129</v>
      </c>
      <c r="D9" s="27" t="s">
        <v>139</v>
      </c>
      <c r="E9" s="27" t="s">
        <v>140</v>
      </c>
      <c r="F9" s="28" t="s">
        <v>159</v>
      </c>
      <c r="G9" s="29">
        <v>28000000</v>
      </c>
      <c r="H9" s="30">
        <v>22950000</v>
      </c>
      <c r="I9" s="31">
        <v>0.16029822243827238</v>
      </c>
      <c r="J9" s="30"/>
      <c r="K9" s="32">
        <f>G9-H9</f>
        <v>5050000</v>
      </c>
      <c r="L9" s="29">
        <f t="shared" ref="L9:M12" si="3">G9*2</f>
        <v>56000000</v>
      </c>
      <c r="M9" s="30">
        <f t="shared" si="3"/>
        <v>45900000</v>
      </c>
      <c r="N9" s="31">
        <f t="shared" ref="N9:N12" si="4">IF(B9&lt;&gt;"",M9/436935600,"")</f>
        <v>0.10504980596682897</v>
      </c>
      <c r="O9" s="30">
        <f t="shared" si="2"/>
        <v>0</v>
      </c>
      <c r="P9" s="30">
        <f t="shared" si="2"/>
        <v>10100000</v>
      </c>
      <c r="Q9" s="30">
        <v>18525580</v>
      </c>
      <c r="R9" s="33">
        <f>Q9/M9</f>
        <v>0.40360740740740741</v>
      </c>
      <c r="S9" s="34">
        <f>Q9/[1]Umowy!$H$3</f>
        <v>4.2398879834923041E-2</v>
      </c>
      <c r="T9" s="38">
        <f>H9+T5</f>
        <v>91800000</v>
      </c>
      <c r="U9" s="39">
        <f>K9+U5</f>
        <v>12550000</v>
      </c>
    </row>
    <row r="10" spans="1:21" s="3" customFormat="1" ht="47.25" customHeight="1" x14ac:dyDescent="0.2">
      <c r="A10" s="24">
        <v>8</v>
      </c>
      <c r="B10" s="25" t="s">
        <v>150</v>
      </c>
      <c r="C10" s="26" t="s">
        <v>130</v>
      </c>
      <c r="D10" s="27" t="s">
        <v>140</v>
      </c>
      <c r="E10" s="27" t="s">
        <v>141</v>
      </c>
      <c r="F10" s="28" t="s">
        <v>160</v>
      </c>
      <c r="G10" s="29">
        <v>28000000</v>
      </c>
      <c r="H10" s="30">
        <v>22950000</v>
      </c>
      <c r="I10" s="31">
        <v>0.11672200662980997</v>
      </c>
      <c r="J10" s="30"/>
      <c r="K10" s="32">
        <f>G10-H10</f>
        <v>5050000</v>
      </c>
      <c r="L10" s="29">
        <f t="shared" si="3"/>
        <v>56000000</v>
      </c>
      <c r="M10" s="30">
        <f t="shared" si="3"/>
        <v>45900000</v>
      </c>
      <c r="N10" s="31">
        <f t="shared" si="4"/>
        <v>0.10504980596682897</v>
      </c>
      <c r="O10" s="30">
        <f t="shared" si="2"/>
        <v>0</v>
      </c>
      <c r="P10" s="30">
        <f t="shared" si="2"/>
        <v>10100000</v>
      </c>
      <c r="Q10" s="30">
        <v>11143500</v>
      </c>
      <c r="R10" s="33">
        <f t="shared" ref="R10:R12" si="5">Q10/M10</f>
        <v>0.24277777777777779</v>
      </c>
      <c r="S10" s="34">
        <f>Q10/[1]Umowy!$H$3</f>
        <v>2.5503758448613481E-2</v>
      </c>
      <c r="T10" s="38">
        <f>H10+T6</f>
        <v>114750000</v>
      </c>
      <c r="U10" s="39">
        <f>K10+U6</f>
        <v>12550000</v>
      </c>
    </row>
    <row r="11" spans="1:21" s="3" customFormat="1" ht="47.25" customHeight="1" x14ac:dyDescent="0.2">
      <c r="A11" s="24">
        <v>9</v>
      </c>
      <c r="B11" s="25" t="s">
        <v>151</v>
      </c>
      <c r="C11" s="26" t="s">
        <v>131</v>
      </c>
      <c r="D11" s="27" t="s">
        <v>141</v>
      </c>
      <c r="E11" s="27" t="s">
        <v>142</v>
      </c>
      <c r="F11" s="28" t="s">
        <v>161</v>
      </c>
      <c r="G11" s="29">
        <v>28000000</v>
      </c>
      <c r="H11" s="30">
        <v>22950000</v>
      </c>
      <c r="I11" s="31">
        <v>5.057953620625099E-2</v>
      </c>
      <c r="J11" s="30">
        <f>G11-H11</f>
        <v>5050000</v>
      </c>
      <c r="K11" s="32"/>
      <c r="L11" s="29">
        <f t="shared" si="3"/>
        <v>56000000</v>
      </c>
      <c r="M11" s="30">
        <f t="shared" si="3"/>
        <v>45900000</v>
      </c>
      <c r="N11" s="31">
        <f t="shared" si="4"/>
        <v>0.10504980596682897</v>
      </c>
      <c r="O11" s="30">
        <f t="shared" si="2"/>
        <v>10100000</v>
      </c>
      <c r="P11" s="30">
        <f t="shared" si="2"/>
        <v>0</v>
      </c>
      <c r="Q11" s="30">
        <v>4066400</v>
      </c>
      <c r="R11" s="33">
        <f t="shared" si="5"/>
        <v>8.8592592592592598E-2</v>
      </c>
      <c r="S11" s="34">
        <f>Q11/[1]Umowy!$H$3</f>
        <v>9.3066346619501816E-3</v>
      </c>
      <c r="T11" s="38">
        <f>H11+T7</f>
        <v>183600000</v>
      </c>
      <c r="U11" s="39">
        <f>K11+U7</f>
        <v>16320000</v>
      </c>
    </row>
    <row r="12" spans="1:21" s="3" customFormat="1" ht="47.25" customHeight="1" thickBot="1" x14ac:dyDescent="0.25">
      <c r="A12" s="24">
        <v>10</v>
      </c>
      <c r="B12" s="25" t="s">
        <v>152</v>
      </c>
      <c r="C12" s="26" t="s">
        <v>132</v>
      </c>
      <c r="D12" s="27" t="s">
        <v>142</v>
      </c>
      <c r="E12" s="27" t="s">
        <v>153</v>
      </c>
      <c r="F12" s="28" t="s">
        <v>162</v>
      </c>
      <c r="G12" s="29">
        <v>28000000</v>
      </c>
      <c r="H12" s="30">
        <v>22950000</v>
      </c>
      <c r="I12" s="41">
        <v>4.6688802651923988E-2</v>
      </c>
      <c r="J12" s="42">
        <f>G12-H12</f>
        <v>5050000</v>
      </c>
      <c r="K12" s="43"/>
      <c r="L12" s="44">
        <f t="shared" si="3"/>
        <v>56000000</v>
      </c>
      <c r="M12" s="40">
        <f t="shared" si="3"/>
        <v>45900000</v>
      </c>
      <c r="N12" s="41">
        <f t="shared" si="4"/>
        <v>0.10504980596682897</v>
      </c>
      <c r="O12" s="40">
        <f t="shared" si="2"/>
        <v>10100000</v>
      </c>
      <c r="P12" s="40">
        <f t="shared" si="2"/>
        <v>0</v>
      </c>
      <c r="Q12" s="40">
        <v>4663848</v>
      </c>
      <c r="R12" s="45">
        <f t="shared" si="5"/>
        <v>0.10160888888888889</v>
      </c>
      <c r="S12" s="46">
        <f>Q12/[1]Umowy!$H$3</f>
        <v>1.0673994062282862E-2</v>
      </c>
      <c r="T12" s="38">
        <f>H12+T8</f>
        <v>137700000</v>
      </c>
      <c r="U12" s="39">
        <f>K12+U8</f>
        <v>7500000</v>
      </c>
    </row>
    <row r="13" spans="1:21" s="14" customFormat="1" ht="45" customHeight="1" thickBot="1" x14ac:dyDescent="0.25">
      <c r="F13" s="47"/>
      <c r="G13" s="48">
        <f>SUM(G3:G12)</f>
        <v>280000000</v>
      </c>
      <c r="H13" s="49">
        <f>SUM(H3:H12)</f>
        <v>229500000</v>
      </c>
      <c r="I13" s="50">
        <f>H13/436935600</f>
        <v>0.5252490298341449</v>
      </c>
      <c r="J13" s="51"/>
      <c r="K13" s="52"/>
      <c r="L13" s="48">
        <f>SUM(L3:L12)</f>
        <v>364000000</v>
      </c>
      <c r="M13" s="49">
        <f>SUM(M3:M12)</f>
        <v>298350000</v>
      </c>
      <c r="N13" s="53">
        <f>M13/436935600</f>
        <v>0.6828237387843884</v>
      </c>
      <c r="O13" s="51"/>
      <c r="P13" s="52"/>
      <c r="Q13" s="54">
        <f>SUM(Q3:Q12)</f>
        <v>51182415.5</v>
      </c>
      <c r="R13" s="55"/>
      <c r="S13" s="53">
        <f>SUM(S3:S12)</f>
        <v>0.14640304658169304</v>
      </c>
    </row>
    <row r="16" spans="1:21" ht="45" customHeight="1" x14ac:dyDescent="0.2">
      <c r="C16" s="229" t="s">
        <v>51</v>
      </c>
      <c r="D16" s="229"/>
      <c r="E16" s="229"/>
      <c r="F16" s="229"/>
      <c r="G16" s="56"/>
    </row>
    <row r="17" spans="3:9" ht="45" customHeight="1" x14ac:dyDescent="0.2">
      <c r="C17" s="58" t="s">
        <v>52</v>
      </c>
      <c r="D17" s="230" t="s">
        <v>53</v>
      </c>
      <c r="E17" s="230"/>
      <c r="F17" s="58" t="s">
        <v>54</v>
      </c>
      <c r="G17" s="56"/>
      <c r="H17"/>
    </row>
    <row r="18" spans="3:9" ht="45" customHeight="1" x14ac:dyDescent="0.2">
      <c r="C18" s="59" t="s">
        <v>55</v>
      </c>
      <c r="D18" s="222">
        <f>M13</f>
        <v>298350000</v>
      </c>
      <c r="E18" s="222"/>
      <c r="F18" s="60">
        <f>D18/436935600</f>
        <v>0.6828237387843884</v>
      </c>
      <c r="G18" s="61"/>
      <c r="H18"/>
      <c r="I18" s="55"/>
    </row>
    <row r="19" spans="3:9" ht="45" customHeight="1" x14ac:dyDescent="0.2">
      <c r="C19" s="59" t="s">
        <v>56</v>
      </c>
      <c r="D19" s="222">
        <f>Q13</f>
        <v>51182415.5</v>
      </c>
      <c r="E19" s="222"/>
      <c r="F19" s="60">
        <f>D19/436935600</f>
        <v>0.11713949492785665</v>
      </c>
      <c r="G19" s="61"/>
      <c r="H19"/>
    </row>
    <row r="20" spans="3:9" ht="45" customHeight="1" x14ac:dyDescent="0.2">
      <c r="C20" s="59" t="s">
        <v>57</v>
      </c>
      <c r="D20" s="222">
        <f>17000000-6775</f>
        <v>16993225</v>
      </c>
      <c r="E20" s="222"/>
      <c r="F20" s="60">
        <f>D20/436935600</f>
        <v>3.8891829825722604E-2</v>
      </c>
      <c r="G20" s="61"/>
      <c r="H20"/>
    </row>
    <row r="21" spans="3:9" ht="45" customHeight="1" x14ac:dyDescent="0.2">
      <c r="C21" s="62" t="s">
        <v>58</v>
      </c>
      <c r="D21" s="223">
        <f>SUM(D18:D20)</f>
        <v>366525640.5</v>
      </c>
      <c r="E21" s="223"/>
      <c r="F21" s="63">
        <f>SUM(F18:F20)</f>
        <v>0.83885506353796768</v>
      </c>
      <c r="G21" s="61"/>
      <c r="H21"/>
    </row>
  </sheetData>
  <mergeCells count="9">
    <mergeCell ref="D20:E20"/>
    <mergeCell ref="D21:E21"/>
    <mergeCell ref="A1:F1"/>
    <mergeCell ref="G1:K1"/>
    <mergeCell ref="L1:S1"/>
    <mergeCell ref="C16:F16"/>
    <mergeCell ref="D17:E17"/>
    <mergeCell ref="D18:E18"/>
    <mergeCell ref="D19:E19"/>
  </mergeCells>
  <phoneticPr fontId="9" type="noConversion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>
    <oddHeader>&amp;LLokalizacja pliku:  &amp;Z&amp;F&amp;F&amp;RArkusz:  &amp;A</oddHeader>
    <oddFooter>&amp;LData:  &amp;D   godzina:  &amp;T&amp;CStrona &amp;P z &amp;N&amp;RPrzygotował Andrzej Wójcik         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B62E3-C363-423D-8C52-15C2F480EC2E}">
  <sheetPr>
    <tabColor rgb="FF92D050"/>
    <pageSetUpPr fitToPage="1"/>
  </sheetPr>
  <dimension ref="A1:Z62"/>
  <sheetViews>
    <sheetView zoomScale="85" zoomScaleNormal="85" workbookViewId="0">
      <pane xSplit="3" ySplit="2" topLeftCell="D3" activePane="bottomRight" state="frozen"/>
      <selection activeCell="Q16" sqref="Q16"/>
      <selection pane="topRight" activeCell="Q16" sqref="Q16"/>
      <selection pane="bottomLeft" activeCell="Q16" sqref="Q16"/>
      <selection pane="bottomRight" activeCell="E3" sqref="E3:E12"/>
    </sheetView>
  </sheetViews>
  <sheetFormatPr defaultRowHeight="14.25" x14ac:dyDescent="0.2"/>
  <cols>
    <col min="1" max="1" width="7" customWidth="1"/>
    <col min="2" max="2" width="7.875" customWidth="1"/>
    <col min="3" max="3" width="20.5" customWidth="1"/>
    <col min="4" max="4" width="8.625" style="55" customWidth="1"/>
    <col min="5" max="6" width="16.625" style="66" bestFit="1" customWidth="1"/>
    <col min="7" max="7" width="11.625" style="66" customWidth="1"/>
    <col min="8" max="8" width="17.625" style="55" customWidth="1"/>
    <col min="9" max="9" width="16.625" style="57" customWidth="1"/>
    <col min="10" max="11" width="16.625" style="55" customWidth="1"/>
    <col min="12" max="12" width="11.625" style="57" customWidth="1"/>
    <col min="13" max="14" width="16.625" style="57" customWidth="1"/>
    <col min="15" max="15" width="11.625" style="55" customWidth="1"/>
    <col min="16" max="16" width="10.625" style="52" customWidth="1"/>
    <col min="17" max="17" width="16.625" style="55" customWidth="1"/>
    <col min="18" max="18" width="16.625" customWidth="1"/>
    <col min="19" max="19" width="14.625" customWidth="1"/>
    <col min="20" max="21" width="0.625" customWidth="1"/>
    <col min="25" max="26" width="10.375" bestFit="1" customWidth="1"/>
  </cols>
  <sheetData>
    <row r="1" spans="1:19" ht="28.5" customHeight="1" x14ac:dyDescent="0.2">
      <c r="A1" s="64" t="s">
        <v>59</v>
      </c>
      <c r="D1"/>
      <c r="E1"/>
      <c r="F1" s="65"/>
      <c r="H1" s="66"/>
      <c r="I1" s="66"/>
      <c r="M1" s="55"/>
      <c r="N1" s="55"/>
      <c r="O1" s="57"/>
      <c r="P1" s="57"/>
      <c r="Q1" s="57"/>
      <c r="R1" s="52"/>
      <c r="S1" s="55"/>
    </row>
    <row r="2" spans="1:19" s="72" customFormat="1" ht="45" customHeight="1" x14ac:dyDescent="0.2">
      <c r="A2" s="67"/>
      <c r="B2" s="67" t="s">
        <v>60</v>
      </c>
      <c r="C2" s="67" t="s">
        <v>37</v>
      </c>
      <c r="D2" s="68" t="s">
        <v>61</v>
      </c>
      <c r="E2" s="18" t="s">
        <v>42</v>
      </c>
      <c r="F2" s="18" t="s">
        <v>62</v>
      </c>
      <c r="G2" s="69" t="s">
        <v>63</v>
      </c>
      <c r="H2" s="69" t="s">
        <v>64</v>
      </c>
      <c r="I2" s="69" t="s">
        <v>65</v>
      </c>
      <c r="J2" s="18" t="s">
        <v>66</v>
      </c>
      <c r="K2" s="18" t="s">
        <v>67</v>
      </c>
      <c r="L2" s="19" t="s">
        <v>68</v>
      </c>
      <c r="M2" s="18" t="s">
        <v>69</v>
      </c>
      <c r="N2" s="18" t="s">
        <v>70</v>
      </c>
      <c r="O2" s="19" t="s">
        <v>71</v>
      </c>
      <c r="P2" s="19" t="s">
        <v>72</v>
      </c>
      <c r="Q2" s="70" t="s">
        <v>73</v>
      </c>
      <c r="R2" s="71" t="s">
        <v>74</v>
      </c>
      <c r="S2" s="18" t="s">
        <v>75</v>
      </c>
    </row>
    <row r="3" spans="1:19" s="79" customFormat="1" ht="45" customHeight="1" x14ac:dyDescent="0.2">
      <c r="A3" s="243" t="s">
        <v>76</v>
      </c>
      <c r="B3" s="25" t="s">
        <v>143</v>
      </c>
      <c r="C3" s="73" t="s">
        <v>123</v>
      </c>
      <c r="D3" s="74">
        <v>19</v>
      </c>
      <c r="E3" s="29">
        <v>28000000</v>
      </c>
      <c r="F3" s="75" t="e">
        <f>VLOOKUP(B3,[1]SOPF_ZŚPF!A:H,8,0)*0.8</f>
        <v>#N/A</v>
      </c>
      <c r="G3" s="31" t="e">
        <f>F3/E3</f>
        <v>#N/A</v>
      </c>
      <c r="H3" s="31" t="str">
        <f>IFERROR(J3/F3,"")</f>
        <v/>
      </c>
      <c r="I3" s="31" t="str">
        <f>IFERROR(M3/F3,"")</f>
        <v/>
      </c>
      <c r="J3" s="76">
        <v>22950000</v>
      </c>
      <c r="K3" s="76">
        <v>30066970</v>
      </c>
      <c r="L3" s="31">
        <f>J3/E3</f>
        <v>0.81964285714285712</v>
      </c>
      <c r="M3" s="76">
        <v>22950000</v>
      </c>
      <c r="N3" s="76">
        <v>30066970</v>
      </c>
      <c r="O3" s="31">
        <f>M3/E3</f>
        <v>0.81964285714285712</v>
      </c>
      <c r="P3" s="77" t="e">
        <f>SUMIF([1]SOPF_MŚP!$A$3:$K$18,B3,[1]SOPF_MŚP!$D$3:$D$18)</f>
        <v>#VALUE!</v>
      </c>
      <c r="Q3" s="75" t="e">
        <f>SUMIF([1]SOPF_PiKPF!$A:$O,IIa!B3,[1]SOPF_PiKPF!$M:$M)</f>
        <v>#VALUE!</v>
      </c>
      <c r="R3" s="78" t="e">
        <f>Q3/[1]I!Q3</f>
        <v>#VALUE!</v>
      </c>
      <c r="S3" s="75" t="e">
        <f>SUMIF([1]SOPF_PiKPF!$A$2:$K$27,B3,[1]SOPF_PiKPF!$K$2:$K$27)+SUMIF([1]SOPF_PiKPF!$A$2:$K$27,B3,[1]SOPF_PiKPF!$F$2:$F$27)</f>
        <v>#VALUE!</v>
      </c>
    </row>
    <row r="4" spans="1:19" s="79" customFormat="1" ht="45" customHeight="1" x14ac:dyDescent="0.2">
      <c r="A4" s="244"/>
      <c r="B4" s="25" t="s">
        <v>144</v>
      </c>
      <c r="C4" s="73" t="s">
        <v>124</v>
      </c>
      <c r="D4" s="74">
        <v>19</v>
      </c>
      <c r="E4" s="29">
        <v>28000000</v>
      </c>
      <c r="F4" s="75" t="s">
        <v>77</v>
      </c>
      <c r="G4" s="75" t="s">
        <v>77</v>
      </c>
      <c r="H4" s="75" t="s">
        <v>77</v>
      </c>
      <c r="I4" s="75" t="s">
        <v>77</v>
      </c>
      <c r="J4" s="75" t="s">
        <v>77</v>
      </c>
      <c r="K4" s="75" t="s">
        <v>77</v>
      </c>
      <c r="L4" s="75" t="s">
        <v>77</v>
      </c>
      <c r="M4" s="75" t="s">
        <v>77</v>
      </c>
      <c r="N4" s="75" t="s">
        <v>77</v>
      </c>
      <c r="O4" s="75" t="s">
        <v>77</v>
      </c>
      <c r="P4" s="75" t="s">
        <v>77</v>
      </c>
      <c r="Q4" s="75" t="s">
        <v>77</v>
      </c>
      <c r="R4" s="75" t="s">
        <v>77</v>
      </c>
      <c r="S4" s="75" t="s">
        <v>77</v>
      </c>
    </row>
    <row r="5" spans="1:19" s="79" customFormat="1" ht="45" customHeight="1" x14ac:dyDescent="0.2">
      <c r="A5" s="244"/>
      <c r="B5" s="25" t="s">
        <v>145</v>
      </c>
      <c r="C5" s="73" t="s">
        <v>125</v>
      </c>
      <c r="D5" s="74">
        <v>24</v>
      </c>
      <c r="E5" s="29">
        <v>28000000</v>
      </c>
      <c r="F5" s="75" t="e">
        <f>VLOOKUP(B5,[1]SOPF_ZŚPF!A:H,8,0)*0.85</f>
        <v>#N/A</v>
      </c>
      <c r="G5" s="31" t="e">
        <f t="shared" ref="G5:G12" si="0">F5/E5</f>
        <v>#N/A</v>
      </c>
      <c r="H5" s="31" t="str">
        <f t="shared" ref="H5:H7" si="1">IFERROR(J5/F5,"")</f>
        <v/>
      </c>
      <c r="I5" s="31" t="str">
        <f t="shared" ref="I5:I7" si="2">IFERROR(M5/F5,"")</f>
        <v/>
      </c>
      <c r="J5" s="75" t="e">
        <f>SUMIF([1]SOPF_SL!$I$5:$I$1993,IIa!B5,[1]SOPF_SL!$U$5:$U$1993)</f>
        <v>#VALUE!</v>
      </c>
      <c r="K5" s="75" t="e">
        <f>SUMIF([1]SOPF_SL!$I$5:$I$1993,IIa!B5,[1]SOPF_SL!$T$5:$T$1993)</f>
        <v>#VALUE!</v>
      </c>
      <c r="L5" s="31" t="e">
        <f t="shared" ref="L5:L12" si="3">J5/E5</f>
        <v>#VALUE!</v>
      </c>
      <c r="M5" s="75" t="e">
        <f>SUMIF([1]SOPF_SL!$I$5:$I$1993,IIa!B5,[1]SOPF_SL!$Y$5:$Y$1993)</f>
        <v>#VALUE!</v>
      </c>
      <c r="N5" s="75" t="e">
        <f>SUMIF([1]SOPF_SL!$I$5:$I$1993,IIa!B5,[1]SOPF_SL!$X$5:$X$1993)</f>
        <v>#VALUE!</v>
      </c>
      <c r="O5" s="31" t="e">
        <f t="shared" ref="O5:O12" si="4">M5/E5</f>
        <v>#VALUE!</v>
      </c>
      <c r="P5" s="77" t="e">
        <f>SUMIF([1]SOPF_MŚP!$A$3:$K$18,B5,[1]SOPF_MŚP!$D$3:$D$18)</f>
        <v>#VALUE!</v>
      </c>
      <c r="Q5" s="80">
        <f>(270155.79+404585.76)*0.85+2.44</f>
        <v>573532.75749999995</v>
      </c>
      <c r="R5" s="78">
        <f>Q5/[1]I!Q5</f>
        <v>0.16868610514705881</v>
      </c>
      <c r="S5" s="75" t="e">
        <f>SUMIF([1]SOPF_PiKPF!$A$2:$K$27,B5,[1]SOPF_PiKPF!$K$2:$K$27)*0.85+SUMIF([1]SOPF_PiKPF!$A$2:$K$27,B5,[1]SOPF_PiKPF!$F$2:$F$27)</f>
        <v>#VALUE!</v>
      </c>
    </row>
    <row r="6" spans="1:19" s="79" customFormat="1" ht="45" customHeight="1" x14ac:dyDescent="0.2">
      <c r="A6" s="244"/>
      <c r="B6" s="25" t="s">
        <v>146</v>
      </c>
      <c r="C6" s="73" t="s">
        <v>126</v>
      </c>
      <c r="D6" s="74">
        <v>19</v>
      </c>
      <c r="E6" s="29">
        <v>28000000</v>
      </c>
      <c r="F6" s="75" t="e">
        <f>VLOOKUP(B6,[1]SOPF_ZŚPF!A:H,8,0)*0.8</f>
        <v>#N/A</v>
      </c>
      <c r="G6" s="31" t="e">
        <f t="shared" si="0"/>
        <v>#N/A</v>
      </c>
      <c r="H6" s="31" t="str">
        <f t="shared" si="1"/>
        <v/>
      </c>
      <c r="I6" s="31" t="str">
        <f t="shared" si="2"/>
        <v/>
      </c>
      <c r="J6" s="75" t="e">
        <f>SUMIF([1]SOPF_SL!$I$5:$I$1993,IIa!B6,[1]SOPF_SL!$U$5:$U$1993)</f>
        <v>#VALUE!</v>
      </c>
      <c r="K6" s="75" t="e">
        <f>SUMIF([1]SOPF_SL!$I$5:$I$1993,IIa!B6,[1]SOPF_SL!$T$5:$T$1993)</f>
        <v>#VALUE!</v>
      </c>
      <c r="L6" s="31" t="e">
        <f t="shared" si="3"/>
        <v>#VALUE!</v>
      </c>
      <c r="M6" s="75" t="e">
        <f>SUMIF([1]SOPF_SL!$I$5:$I$1993,IIa!B6,[1]SOPF_SL!$Y$5:$Y$1993)</f>
        <v>#VALUE!</v>
      </c>
      <c r="N6" s="75" t="e">
        <f>SUMIF([1]SOPF_SL!$I$5:$I$1993,IIa!B6,[1]SOPF_SL!$X$5:$X$1993)</f>
        <v>#VALUE!</v>
      </c>
      <c r="O6" s="31" t="e">
        <f t="shared" si="4"/>
        <v>#VALUE!</v>
      </c>
      <c r="P6" s="77" t="e">
        <f>SUMIF([1]SOPF_MŚP!$A$3:$K$18,B6,[1]SOPF_MŚP!$D$3:$D$18)</f>
        <v>#VALUE!</v>
      </c>
      <c r="Q6" s="75" t="e">
        <f>SUMIF([1]SOPF_PiKPF!$A:$O,IIa!B6,[1]SOPF_PiKPF!$M:$M)</f>
        <v>#VALUE!</v>
      </c>
      <c r="R6" s="78" t="e">
        <f>Q6/[1]I!Q6</f>
        <v>#VALUE!</v>
      </c>
      <c r="S6" s="75" t="e">
        <f>SUMIF([1]SOPF_PiKPF!$A$2:$K$27,B6,[1]SOPF_PiKPF!$K$2:$K$27)+SUMIF([1]SOPF_PiKPF!$A$2:$K$27,B6,[1]SOPF_PiKPF!$F$2:$F$27)</f>
        <v>#VALUE!</v>
      </c>
    </row>
    <row r="7" spans="1:19" s="82" customFormat="1" ht="45" customHeight="1" x14ac:dyDescent="0.2">
      <c r="A7" s="244"/>
      <c r="B7" s="25" t="s">
        <v>147</v>
      </c>
      <c r="C7" s="73" t="s">
        <v>127</v>
      </c>
      <c r="D7" s="74">
        <v>24</v>
      </c>
      <c r="E7" s="29">
        <v>28000000</v>
      </c>
      <c r="F7" s="75" t="e">
        <f>VLOOKUP(B7,[1]SOPF_ZŚPF!A:H,8,0)*0.85</f>
        <v>#N/A</v>
      </c>
      <c r="G7" s="31" t="e">
        <f t="shared" si="0"/>
        <v>#N/A</v>
      </c>
      <c r="H7" s="31" t="str">
        <f t="shared" si="1"/>
        <v/>
      </c>
      <c r="I7" s="31" t="str">
        <f t="shared" si="2"/>
        <v/>
      </c>
      <c r="J7" s="75" t="e">
        <f>SUMIF([1]SOPF_SL!$I$5:$I$1993,IIa!B7,[1]SOPF_SL!$U$5:$U$1993)</f>
        <v>#VALUE!</v>
      </c>
      <c r="K7" s="75" t="e">
        <f>SUMIF([1]SOPF_SL!$I$5:$I$1993,IIa!B7,[1]SOPF_SL!$T$5:$T$1993)</f>
        <v>#VALUE!</v>
      </c>
      <c r="L7" s="31" t="e">
        <f t="shared" si="3"/>
        <v>#VALUE!</v>
      </c>
      <c r="M7" s="75" t="e">
        <f>SUMIF([1]SOPF_SL!$I$5:$I$1993,IIa!B7,[1]SOPF_SL!$Y$5:$Y$1993)</f>
        <v>#VALUE!</v>
      </c>
      <c r="N7" s="75" t="e">
        <f>SUMIF([1]SOPF_SL!$I$5:$I$1993,IIa!B7,[1]SOPF_SL!$X$5:$X$1993)</f>
        <v>#VALUE!</v>
      </c>
      <c r="O7" s="31" t="e">
        <f t="shared" si="4"/>
        <v>#VALUE!</v>
      </c>
      <c r="P7" s="77" t="e">
        <f>SUMIF([1]SOPF_MŚP!$A$3:$K$18,B7,[1]SOPF_MŚP!$D$3:$D$18)</f>
        <v>#VALUE!</v>
      </c>
      <c r="Q7" s="75" t="e">
        <f>SUMIF([1]SOPF_PiKPF!$A:$O,IIa!B7,[1]SOPF_PiKPF!$M:$M)</f>
        <v>#VALUE!</v>
      </c>
      <c r="R7" s="78" t="e">
        <f>Q7/[1]I!Q7</f>
        <v>#VALUE!</v>
      </c>
      <c r="S7" s="81" t="e">
        <f>SUMIF([1]SOPF_PiKPF!$A$2:$K$27,B7,[1]SOPF_PiKPF!$K$2:$K$27)+SUMIF([1]SOPF_PiKPF!$A$2:$K$27,B7,[1]SOPF_PiKPF!$F$2:$F$27)</f>
        <v>#VALUE!</v>
      </c>
    </row>
    <row r="8" spans="1:19" s="82" customFormat="1" ht="45" customHeight="1" x14ac:dyDescent="0.2">
      <c r="A8" s="245"/>
      <c r="B8" s="25" t="s">
        <v>148</v>
      </c>
      <c r="C8" s="73" t="s">
        <v>128</v>
      </c>
      <c r="D8" s="74">
        <v>24</v>
      </c>
      <c r="E8" s="29">
        <v>28000000</v>
      </c>
      <c r="F8" s="75" t="e">
        <f>VLOOKUP(B8,[1]SOPF_ZŚPF!A:H,8,0)*0.85</f>
        <v>#N/A</v>
      </c>
      <c r="G8" s="31" t="e">
        <f t="shared" si="0"/>
        <v>#N/A</v>
      </c>
      <c r="H8" s="83" t="str">
        <f>IFERROR(J8/F8,"")</f>
        <v/>
      </c>
      <c r="I8" s="83" t="str">
        <f>IFERROR(M8/F8,"")</f>
        <v/>
      </c>
      <c r="J8" s="81" t="e">
        <f>SUMIF([1]SOPF_SL!$I$5:$I$1993,IIa!B8,[1]SOPF_SL!$U$5:$U$1993)/4</f>
        <v>#VALUE!</v>
      </c>
      <c r="K8" s="81" t="e">
        <f>SUMIF([1]SOPF_SL!$I$5:$I$1993,IIa!B8,[1]SOPF_SL!$T$5:$T$1993)/4</f>
        <v>#VALUE!</v>
      </c>
      <c r="L8" s="31" t="e">
        <f t="shared" si="3"/>
        <v>#VALUE!</v>
      </c>
      <c r="M8" s="75" t="e">
        <f>SUMIF([1]SOPF_SL!$I$5:$I$1993,IIa!B8,[1]SOPF_SL!$A$5:$A$1993)/4</f>
        <v>#VALUE!</v>
      </c>
      <c r="N8" s="75" t="e">
        <f>SUMIF([1]SOPF_SL!$I$5:$I$1993,IIa!B8,[1]SOPF_SL!$A$5:$A$1993)/0.85/4</f>
        <v>#VALUE!</v>
      </c>
      <c r="O8" s="83" t="e">
        <f t="shared" si="4"/>
        <v>#VALUE!</v>
      </c>
      <c r="P8" s="77" t="e">
        <f>SUMIF([1]SOPF_MŚP!$A$3:$K$18,B8,[1]SOPF_MŚP!$D$3:$D$18)</f>
        <v>#VALUE!</v>
      </c>
      <c r="Q8" s="75" t="e">
        <f>SUMIF([1]SOPF_PiKPF!$A:$O,IIa!B8,[1]SOPF_PiKPF!$M:$M)</f>
        <v>#VALUE!</v>
      </c>
      <c r="R8" s="78" t="e">
        <f>Q8/[1]I!Q8</f>
        <v>#VALUE!</v>
      </c>
      <c r="S8" s="76" t="e">
        <f>SUMIF([1]SOPF_PiKPF!$A$2:$K$27,B8,[1]SOPF_PiKPF!$K$2:$K$27)+SUMIF([1]SOPF_PiKPF!$A$2:$K$27,B8,[1]SOPF_PiKPF!$L$2:$L$27)*0.85</f>
        <v>#VALUE!</v>
      </c>
    </row>
    <row r="9" spans="1:19" s="82" customFormat="1" ht="45.75" customHeight="1" x14ac:dyDescent="0.2">
      <c r="A9" s="243">
        <v>2019</v>
      </c>
      <c r="B9" s="25" t="s">
        <v>149</v>
      </c>
      <c r="C9" s="73" t="s">
        <v>129</v>
      </c>
      <c r="D9" s="74">
        <v>24</v>
      </c>
      <c r="E9" s="29">
        <v>28000000</v>
      </c>
      <c r="F9" s="75">
        <f>IFERROR(VLOOKUP(B9,[1]SOPF_ZŚPF!A:H,8,0)*0.85,0)</f>
        <v>0</v>
      </c>
      <c r="G9" s="31">
        <f t="shared" si="0"/>
        <v>0</v>
      </c>
      <c r="H9" s="83" t="str">
        <f t="shared" ref="H9:H12" si="5">IFERROR(J9/F9,"")</f>
        <v/>
      </c>
      <c r="I9" s="83" t="str">
        <f t="shared" ref="I9:I12" si="6">IFERROR(M9/F9,"")</f>
        <v/>
      </c>
      <c r="J9" s="75" t="e">
        <f>SUMIF([1]SOPF_SL!$I$5:$I$1993,IIa!B9,[1]SOPF_SL!$U$5:$U$1993)</f>
        <v>#VALUE!</v>
      </c>
      <c r="K9" s="75" t="e">
        <f>SUMIF([1]SOPF_SL!$I$5:$I$1993,IIa!B9,[1]SOPF_SL!$T$5:$T$1993)</f>
        <v>#VALUE!</v>
      </c>
      <c r="L9" s="31" t="e">
        <f t="shared" si="3"/>
        <v>#VALUE!</v>
      </c>
      <c r="M9" s="75" t="e">
        <f>SUMIF([1]SOPF_SL!$I$5:$I$1993,IIa!B9,[1]SOPF_SL!$Y$5:$Y$1993)</f>
        <v>#VALUE!</v>
      </c>
      <c r="N9" s="75" t="e">
        <f>SUMIF([1]SOPF_SL!$I$5:$I$1993,IIa!B9,[1]SOPF_SL!$X$5:$X$1993)</f>
        <v>#VALUE!</v>
      </c>
      <c r="O9" s="31" t="e">
        <f t="shared" si="4"/>
        <v>#VALUE!</v>
      </c>
      <c r="P9" s="77" t="e">
        <f>SUMIF([1]SOPF_MŚP!$A$3:$K$18,B9,[1]SOPF_MŚP!$D$3:$D$18)</f>
        <v>#VALUE!</v>
      </c>
      <c r="Q9" s="75" t="e">
        <f>SUMIF([1]SOPF_PiKPF!$A:$O,IIa!B9,[1]SOPF_PiKPF!$M:$M)</f>
        <v>#VALUE!</v>
      </c>
      <c r="R9" s="78" t="e">
        <f>Q9/[1]I!Q9</f>
        <v>#VALUE!</v>
      </c>
      <c r="S9" s="81" t="e">
        <f>SUMIF([1]SOPF_PiKPF!$A$2:$K$27,B9,[1]SOPF_PiKPF!$K$2:$K$27)+SUMIF([1]SOPF_PiKPF!$A$2:$K$27,B9,[1]SOPF_PiKPF!$F$2:$F$27)</f>
        <v>#VALUE!</v>
      </c>
    </row>
    <row r="10" spans="1:19" s="82" customFormat="1" ht="45.75" customHeight="1" x14ac:dyDescent="0.2">
      <c r="A10" s="244"/>
      <c r="B10" s="25" t="s">
        <v>150</v>
      </c>
      <c r="C10" s="73" t="s">
        <v>130</v>
      </c>
      <c r="D10" s="74">
        <v>24</v>
      </c>
      <c r="E10" s="29">
        <v>28000000</v>
      </c>
      <c r="F10" s="75">
        <f>IFERROR(VLOOKUP(B10,[1]SOPF_ZŚPF!A:H,8,0)*0.85,0)</f>
        <v>0</v>
      </c>
      <c r="G10" s="31">
        <f t="shared" si="0"/>
        <v>0</v>
      </c>
      <c r="H10" s="83" t="str">
        <f t="shared" si="5"/>
        <v/>
      </c>
      <c r="I10" s="83" t="str">
        <f t="shared" si="6"/>
        <v/>
      </c>
      <c r="J10" s="75" t="e">
        <f>SUMIF([1]SOPF_SL!$I$5:$I$1993,IIa!B10,[1]SOPF_SL!$U$5:$U$1993)</f>
        <v>#VALUE!</v>
      </c>
      <c r="K10" s="75" t="e">
        <f>SUMIF([1]SOPF_SL!$I$5:$I$1993,IIa!B10,[1]SOPF_SL!$T$5:$T$1993)</f>
        <v>#VALUE!</v>
      </c>
      <c r="L10" s="31" t="e">
        <f t="shared" si="3"/>
        <v>#VALUE!</v>
      </c>
      <c r="M10" s="75" t="e">
        <f>SUMIF([1]SOPF_SL!$I$5:$I$1993,IIa!B10,[1]SOPF_SL!$Y$5:$Y$1993)</f>
        <v>#VALUE!</v>
      </c>
      <c r="N10" s="75" t="e">
        <f>SUMIF([1]SOPF_SL!$I$5:$I$1993,IIa!B10,[1]SOPF_SL!$X$5:$X$1993)</f>
        <v>#VALUE!</v>
      </c>
      <c r="O10" s="31" t="e">
        <f t="shared" si="4"/>
        <v>#VALUE!</v>
      </c>
      <c r="P10" s="77" t="e">
        <f>SUMIF([1]SOPF_MŚP!$A$3:$K$18,B10,[1]SOPF_MŚP!$D$3:$D$18)</f>
        <v>#VALUE!</v>
      </c>
      <c r="Q10" s="75" t="e">
        <f>SUMIF([1]SOPF_PiKPF!$A:$O,IIa!B10,[1]SOPF_PiKPF!$M:$M)</f>
        <v>#VALUE!</v>
      </c>
      <c r="R10" s="78" t="e">
        <f>Q10/[1]I!Q10</f>
        <v>#VALUE!</v>
      </c>
      <c r="S10" s="81" t="e">
        <f>SUMIF([1]SOPF_PiKPF!$A$2:$K$27,B10,[1]SOPF_PiKPF!$K$2:$K$27)+SUMIF([1]SOPF_PiKPF!$A$2:$K$27,B10,[1]SOPF_PiKPF!$F$2:$F$27)</f>
        <v>#VALUE!</v>
      </c>
    </row>
    <row r="11" spans="1:19" s="82" customFormat="1" ht="45.75" customHeight="1" x14ac:dyDescent="0.2">
      <c r="A11" s="244"/>
      <c r="B11" s="25" t="s">
        <v>151</v>
      </c>
      <c r="C11" s="73" t="s">
        <v>131</v>
      </c>
      <c r="D11" s="74">
        <v>24</v>
      </c>
      <c r="E11" s="29">
        <v>28000000</v>
      </c>
      <c r="F11" s="75">
        <f>IFERROR(VLOOKUP(B11,[1]SOPF_ZŚPF!A:H,8,0)*0.85,0)</f>
        <v>0</v>
      </c>
      <c r="G11" s="31">
        <f t="shared" si="0"/>
        <v>0</v>
      </c>
      <c r="H11" s="83" t="str">
        <f t="shared" si="5"/>
        <v/>
      </c>
      <c r="I11" s="83" t="str">
        <f t="shared" si="6"/>
        <v/>
      </c>
      <c r="J11" s="75" t="e">
        <f>SUMIF([1]SOPF_SL!$I$5:$I$1993,IIa!B11,[1]SOPF_SL!$U$5:$U$1993)</f>
        <v>#VALUE!</v>
      </c>
      <c r="K11" s="75" t="e">
        <f>SUMIF([1]SOPF_SL!$I$5:$I$1993,IIa!B11,[1]SOPF_SL!$T$5:$T$1993)</f>
        <v>#VALUE!</v>
      </c>
      <c r="L11" s="31" t="e">
        <f t="shared" si="3"/>
        <v>#VALUE!</v>
      </c>
      <c r="M11" s="75" t="e">
        <f>SUMIF([1]SOPF_SL!$I$5:$I$1993,IIa!B11,[1]SOPF_SL!$Y$5:$Y$1993)</f>
        <v>#VALUE!</v>
      </c>
      <c r="N11" s="75" t="e">
        <f>SUMIF([1]SOPF_SL!$I$5:$I$1993,IIa!B11,[1]SOPF_SL!$X$5:$X$1993)</f>
        <v>#VALUE!</v>
      </c>
      <c r="O11" s="31" t="e">
        <f t="shared" si="4"/>
        <v>#VALUE!</v>
      </c>
      <c r="P11" s="77" t="e">
        <f>SUMIF([1]SOPF_MŚP!$A$3:$K$18,B11,[1]SOPF_MŚP!$D$3:$D$18)</f>
        <v>#VALUE!</v>
      </c>
      <c r="Q11" s="75" t="e">
        <f>SUMIF([1]SOPF_PiKPF!$A:$O,IIa!B11,[1]SOPF_PiKPF!$M:$M)</f>
        <v>#VALUE!</v>
      </c>
      <c r="R11" s="78" t="e">
        <f>Q11/[1]I!Q11</f>
        <v>#VALUE!</v>
      </c>
      <c r="S11" s="81" t="e">
        <f>SUMIF([1]SOPF_PiKPF!$A$2:$K$27,B11,[1]SOPF_PiKPF!$K$2:$K$27)+SUMIF([1]SOPF_PiKPF!$A$2:$K$27,B11,[1]SOPF_PiKPF!$F$2:$F$27)</f>
        <v>#VALUE!</v>
      </c>
    </row>
    <row r="12" spans="1:19" s="82" customFormat="1" ht="45.75" customHeight="1" x14ac:dyDescent="0.2">
      <c r="A12" s="245"/>
      <c r="B12" s="25" t="s">
        <v>152</v>
      </c>
      <c r="C12" s="73" t="s">
        <v>132</v>
      </c>
      <c r="D12" s="74">
        <v>24</v>
      </c>
      <c r="E12" s="29">
        <v>28000000</v>
      </c>
      <c r="F12" s="75">
        <f>IFERROR(VLOOKUP(B12,[1]SOPF_ZŚPF!A:H,8,0)*0.85,0)</f>
        <v>0</v>
      </c>
      <c r="G12" s="31">
        <f t="shared" si="0"/>
        <v>0</v>
      </c>
      <c r="H12" s="83" t="str">
        <f t="shared" si="5"/>
        <v/>
      </c>
      <c r="I12" s="83" t="str">
        <f t="shared" si="6"/>
        <v/>
      </c>
      <c r="J12" s="75" t="e">
        <f>SUMIF([1]SOPF_SL!$I$5:$I$1993,IIa!B12,[1]SOPF_SL!$U$5:$U$1993)</f>
        <v>#VALUE!</v>
      </c>
      <c r="K12" s="75" t="e">
        <f>SUMIF([1]SOPF_SL!$I$5:$I$1993,IIa!B12,[1]SOPF_SL!$T$5:$T$1993)</f>
        <v>#VALUE!</v>
      </c>
      <c r="L12" s="31" t="e">
        <f t="shared" si="3"/>
        <v>#VALUE!</v>
      </c>
      <c r="M12" s="75" t="e">
        <f>SUMIF([1]SOPF_SL!$I$5:$I$1993,IIa!B12,[1]SOPF_SL!$Y$5:$Y$1993)</f>
        <v>#VALUE!</v>
      </c>
      <c r="N12" s="75" t="e">
        <f>SUMIF([1]SOPF_SL!$I$5:$I$1993,IIa!B12,[1]SOPF_SL!$X$5:$X$1993)</f>
        <v>#VALUE!</v>
      </c>
      <c r="O12" s="31" t="e">
        <f t="shared" si="4"/>
        <v>#VALUE!</v>
      </c>
      <c r="P12" s="77" t="e">
        <f>SUMIF([1]SOPF_MŚP!$A$3:$K$18,B12,[1]SOPF_MŚP!$D$3:$D$18)</f>
        <v>#VALUE!</v>
      </c>
      <c r="Q12" s="75" t="e">
        <f>SUMIF([1]SOPF_PiKPF!$A:$O,IIa!B12,[1]SOPF_PiKPF!$M:$M)</f>
        <v>#VALUE!</v>
      </c>
      <c r="R12" s="78" t="e">
        <f>Q12/[1]I!Q12</f>
        <v>#VALUE!</v>
      </c>
      <c r="S12" s="81" t="e">
        <f>SUMIF([1]SOPF_PiKPF!$A$2:$K$27,B12,[1]SOPF_PiKPF!$K$2:$K$27)+SUMIF([1]SOPF_PiKPF!$A$2:$K$27,B12,[1]SOPF_PiKPF!$F$2:$F$27)</f>
        <v>#VALUE!</v>
      </c>
    </row>
    <row r="13" spans="1:19" ht="6.75" customHeight="1" thickBot="1" x14ac:dyDescent="0.25">
      <c r="D13"/>
      <c r="E13"/>
      <c r="F13" s="55"/>
      <c r="H13" s="84"/>
      <c r="I13" s="84"/>
      <c r="J13" s="84"/>
      <c r="K13" s="84"/>
      <c r="M13" s="84"/>
      <c r="N13" s="84"/>
      <c r="O13" s="57"/>
      <c r="P13" s="85"/>
      <c r="R13" s="52"/>
      <c r="S13" s="55"/>
    </row>
    <row r="14" spans="1:19" s="14" customFormat="1" ht="45" customHeight="1" thickBot="1" x14ac:dyDescent="0.25">
      <c r="C14" s="86"/>
      <c r="D14" s="86" t="s">
        <v>78</v>
      </c>
      <c r="E14" s="87">
        <f>SUM(E3:E12)</f>
        <v>280000000</v>
      </c>
      <c r="F14" s="87" t="e">
        <f>SUM(F3:F12)</f>
        <v>#N/A</v>
      </c>
      <c r="G14" s="88" t="e">
        <f>F14/E14</f>
        <v>#N/A</v>
      </c>
      <c r="H14" s="89"/>
      <c r="I14" s="89"/>
      <c r="J14" s="90" t="e">
        <f>SUM(J3:J12)</f>
        <v>#VALUE!</v>
      </c>
      <c r="K14" s="90" t="e">
        <f>SUM(K3:K12)</f>
        <v>#VALUE!</v>
      </c>
      <c r="L14" s="88" t="e">
        <f>J14/E14</f>
        <v>#VALUE!</v>
      </c>
      <c r="M14" s="87" t="e">
        <f>SUM(M3:M12)</f>
        <v>#VALUE!</v>
      </c>
      <c r="N14" s="90" t="e">
        <f>SUM(N3:N12)</f>
        <v>#VALUE!</v>
      </c>
      <c r="O14" s="88" t="e">
        <f>M14/E14</f>
        <v>#VALUE!</v>
      </c>
      <c r="P14" s="91">
        <v>397</v>
      </c>
      <c r="Q14" s="92" t="e">
        <f>SUM(Q3:Q12)</f>
        <v>#VALUE!</v>
      </c>
      <c r="R14" s="88" t="e">
        <f>Q14/[1]I!Q13</f>
        <v>#VALUE!</v>
      </c>
      <c r="S14" s="90" t="e">
        <f>SUM(S3:S12)</f>
        <v>#VALUE!</v>
      </c>
    </row>
    <row r="15" spans="1:19" ht="4.5" customHeight="1" x14ac:dyDescent="0.2"/>
    <row r="16" spans="1:19" ht="14.25" customHeight="1" x14ac:dyDescent="0.2">
      <c r="A16" s="14" t="s">
        <v>79</v>
      </c>
      <c r="B16" s="1" t="s">
        <v>80</v>
      </c>
    </row>
    <row r="17" spans="1:26" ht="14.25" customHeight="1" x14ac:dyDescent="0.2">
      <c r="A17" s="14" t="s">
        <v>81</v>
      </c>
      <c r="B17" s="1" t="s">
        <v>82</v>
      </c>
      <c r="M17" s="55"/>
      <c r="N17" s="55"/>
    </row>
    <row r="19" spans="1:26" ht="45" customHeight="1" x14ac:dyDescent="0.2">
      <c r="A19" s="246" t="s">
        <v>83</v>
      </c>
      <c r="B19" s="247"/>
      <c r="C19" s="247"/>
      <c r="D19" s="93"/>
      <c r="E19" s="94"/>
      <c r="F19" s="57"/>
      <c r="G19" s="57"/>
    </row>
    <row r="20" spans="1:26" ht="45" customHeight="1" x14ac:dyDescent="0.25">
      <c r="A20" s="232" t="s">
        <v>84</v>
      </c>
      <c r="B20" s="232"/>
      <c r="C20" s="232"/>
      <c r="D20" s="248">
        <f>4252640.44+374769.52+409155.05</f>
        <v>5036565.0100000007</v>
      </c>
      <c r="E20" s="248"/>
      <c r="F20" s="241" t="e">
        <f>D20+D21</f>
        <v>#VALUE!</v>
      </c>
      <c r="G20" s="6"/>
      <c r="H20" s="95" t="s">
        <v>85</v>
      </c>
      <c r="I20" s="96" t="s">
        <v>86</v>
      </c>
      <c r="Y20" s="97"/>
      <c r="Z20" s="97"/>
    </row>
    <row r="21" spans="1:26" ht="45" customHeight="1" x14ac:dyDescent="0.25">
      <c r="A21" s="232" t="s">
        <v>87</v>
      </c>
      <c r="B21" s="232"/>
      <c r="C21" s="232"/>
      <c r="D21" s="238" t="e">
        <f>Q14</f>
        <v>#VALUE!</v>
      </c>
      <c r="E21" s="239"/>
      <c r="F21" s="242"/>
      <c r="G21" s="6" t="s">
        <v>88</v>
      </c>
      <c r="H21" s="98" t="e">
        <f>D23+D21+D20</f>
        <v>#VALUE!</v>
      </c>
      <c r="I21" s="99" t="e">
        <f>D25</f>
        <v>#VALUE!</v>
      </c>
    </row>
    <row r="22" spans="1:26" ht="45" customHeight="1" x14ac:dyDescent="0.2">
      <c r="A22" s="232" t="s">
        <v>89</v>
      </c>
      <c r="B22" s="232"/>
      <c r="C22" s="232"/>
      <c r="D22" s="238" t="e">
        <f>K14</f>
        <v>#VALUE!</v>
      </c>
      <c r="E22" s="239"/>
      <c r="F22" s="57"/>
      <c r="G22" s="6" t="s">
        <v>90</v>
      </c>
      <c r="H22" s="98" t="e">
        <f>D20+D21+D23</f>
        <v>#VALUE!</v>
      </c>
      <c r="I22" s="100" t="e">
        <f>D24</f>
        <v>#VALUE!</v>
      </c>
    </row>
    <row r="23" spans="1:26" ht="45" customHeight="1" x14ac:dyDescent="0.2">
      <c r="A23" s="232" t="s">
        <v>91</v>
      </c>
      <c r="B23" s="232"/>
      <c r="C23" s="232"/>
      <c r="D23" s="238" t="e">
        <f>N14</f>
        <v>#VALUE!</v>
      </c>
      <c r="E23" s="239"/>
      <c r="F23" s="57"/>
      <c r="G23" s="6" t="s">
        <v>92</v>
      </c>
      <c r="H23" s="101">
        <f>109233900/0.85*2</f>
        <v>257020941.17647061</v>
      </c>
      <c r="I23" s="102">
        <f>109233900/0.85*2/(436935600/0.85)</f>
        <v>0.5</v>
      </c>
    </row>
    <row r="24" spans="1:26" ht="45" customHeight="1" x14ac:dyDescent="0.2">
      <c r="A24" s="232" t="s">
        <v>93</v>
      </c>
      <c r="B24" s="232"/>
      <c r="C24" s="232"/>
      <c r="D24" s="240" t="e">
        <f>(D20+D21+D23)/514041882</f>
        <v>#VALUE!</v>
      </c>
      <c r="E24" s="240"/>
      <c r="F24" s="57"/>
      <c r="G24" s="6" t="s">
        <v>94</v>
      </c>
      <c r="H24" s="103">
        <f>[1]I!L13+[1]I!Q13+[1]III!I25</f>
        <v>629284040.5</v>
      </c>
      <c r="I24" s="100">
        <f>H24/514041882</f>
        <v>1.2241882666284378</v>
      </c>
    </row>
    <row r="25" spans="1:26" ht="45" customHeight="1" x14ac:dyDescent="0.2">
      <c r="A25" s="232" t="s">
        <v>95</v>
      </c>
      <c r="B25" s="232"/>
      <c r="C25" s="232"/>
      <c r="D25" s="233" t="e">
        <f>(D20+D23+D21)/(514041882/2)</f>
        <v>#VALUE!</v>
      </c>
      <c r="E25" s="233"/>
      <c r="G25" s="6" t="s">
        <v>96</v>
      </c>
      <c r="H25" s="98">
        <f>514041882</f>
        <v>514041882</v>
      </c>
      <c r="I25" s="100">
        <f>H25/514041882</f>
        <v>1</v>
      </c>
    </row>
    <row r="26" spans="1:26" ht="45" customHeight="1" x14ac:dyDescent="0.2">
      <c r="A26" s="232" t="s">
        <v>97</v>
      </c>
      <c r="B26" s="232"/>
      <c r="C26" s="232"/>
      <c r="D26" s="234" t="e">
        <f>S14</f>
        <v>#VALUE!</v>
      </c>
      <c r="E26" s="234"/>
      <c r="F26" s="235" t="e">
        <f>D26+D27</f>
        <v>#VALUE!</v>
      </c>
      <c r="G26" s="6" t="s">
        <v>98</v>
      </c>
      <c r="H26" s="103" t="e">
        <f>D23+D20+D21</f>
        <v>#VALUE!</v>
      </c>
      <c r="I26" s="104" t="e">
        <f>H26/(H23*0.85)</f>
        <v>#VALUE!</v>
      </c>
    </row>
    <row r="27" spans="1:26" ht="45" customHeight="1" x14ac:dyDescent="0.2">
      <c r="A27" s="232" t="s">
        <v>99</v>
      </c>
      <c r="B27" s="232"/>
      <c r="C27" s="232"/>
      <c r="D27" s="237">
        <v>3006824.03</v>
      </c>
      <c r="E27" s="237"/>
      <c r="F27" s="236"/>
      <c r="G27" s="231" t="s">
        <v>100</v>
      </c>
      <c r="H27" s="231"/>
      <c r="I27" s="231"/>
      <c r="J27" s="231"/>
      <c r="K27" s="231"/>
      <c r="L27" s="231"/>
      <c r="M27" s="231"/>
      <c r="N27" s="231"/>
      <c r="O27" s="231"/>
      <c r="P27" s="231"/>
      <c r="Q27" s="231"/>
    </row>
    <row r="28" spans="1:26" ht="11.25" customHeight="1" x14ac:dyDescent="0.2">
      <c r="F28"/>
    </row>
    <row r="62" spans="3:3" x14ac:dyDescent="0.2">
      <c r="C62" s="57"/>
    </row>
  </sheetData>
  <mergeCells count="22">
    <mergeCell ref="F20:F21"/>
    <mergeCell ref="A21:C21"/>
    <mergeCell ref="D21:E21"/>
    <mergeCell ref="A3:A8"/>
    <mergeCell ref="A9:A12"/>
    <mergeCell ref="A19:C19"/>
    <mergeCell ref="A20:C20"/>
    <mergeCell ref="D20:E20"/>
    <mergeCell ref="A22:C22"/>
    <mergeCell ref="D22:E22"/>
    <mergeCell ref="A23:C23"/>
    <mergeCell ref="D23:E23"/>
    <mergeCell ref="A24:C24"/>
    <mergeCell ref="D24:E24"/>
    <mergeCell ref="G27:Q27"/>
    <mergeCell ref="A25:C25"/>
    <mergeCell ref="D25:E25"/>
    <mergeCell ref="A26:C26"/>
    <mergeCell ref="D26:E26"/>
    <mergeCell ref="F26:F27"/>
    <mergeCell ref="A27:C27"/>
    <mergeCell ref="D27:E27"/>
  </mergeCells>
  <phoneticPr fontId="9" type="noConversion"/>
  <pageMargins left="0.23622047244094491" right="0.23622047244094491" top="0.55118110236220474" bottom="0.55118110236220474" header="0.31496062992125984" footer="0.31496062992125984"/>
  <pageSetup paperSize="9" scale="48" orientation="landscape" r:id="rId1"/>
  <headerFooter>
    <oddHeader>&amp;LLokalizacja pliku:  &amp;Z&amp;F&amp;F&amp;RArkusz:  &amp;A</oddHeader>
    <oddFooter>&amp;LData:  &amp;D   godzina:  &amp;T&amp;CStrona &amp;P z &amp;N&amp;RPrzygotował Andrzej Wójcik          &amp;G</oddFooter>
  </headerFooter>
  <drawing r:id="rId2"/>
  <legacyDrawing r:id="rId3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FB54A-FEFE-4860-97D6-705F3D312102}">
  <sheetPr>
    <pageSetUpPr fitToPage="1"/>
  </sheetPr>
  <dimension ref="A1:S27"/>
  <sheetViews>
    <sheetView zoomScale="85" zoomScaleNormal="85" workbookViewId="0">
      <pane xSplit="6" ySplit="1" topLeftCell="G2" activePane="bottomRight" state="frozen"/>
      <selection activeCell="Q16" sqref="Q16"/>
      <selection pane="topRight" activeCell="Q16" sqref="Q16"/>
      <selection pane="bottomLeft" activeCell="Q16" sqref="Q16"/>
      <selection pane="bottomRight" activeCell="G3" sqref="G3:G12"/>
    </sheetView>
  </sheetViews>
  <sheetFormatPr defaultRowHeight="14.25" x14ac:dyDescent="0.2"/>
  <cols>
    <col min="1" max="1" width="6.75" customWidth="1"/>
    <col min="2" max="2" width="7.625" customWidth="1"/>
    <col min="3" max="3" width="35.625" customWidth="1"/>
    <col min="4" max="4" width="13.875" customWidth="1"/>
    <col min="5" max="5" width="20" bestFit="1" customWidth="1"/>
    <col min="6" max="6" width="14.125" customWidth="1"/>
    <col min="7" max="7" width="13.375" customWidth="1"/>
    <col min="8" max="8" width="22.375" style="14" bestFit="1" customWidth="1"/>
    <col min="9" max="9" width="16.625" style="14" customWidth="1"/>
    <col min="10" max="10" width="16.625" customWidth="1"/>
    <col min="11" max="11" width="13.5" customWidth="1"/>
    <col min="12" max="12" width="22.625" bestFit="1" customWidth="1"/>
    <col min="13" max="14" width="16.625" customWidth="1"/>
    <col min="15" max="15" width="17.375" bestFit="1" customWidth="1"/>
    <col min="16" max="16" width="11.625" style="55" customWidth="1"/>
    <col min="17" max="17" width="25.125" bestFit="1" customWidth="1"/>
    <col min="18" max="19" width="10.875" hidden="1" customWidth="1"/>
  </cols>
  <sheetData>
    <row r="1" spans="1:19" s="14" customFormat="1" ht="45" customHeight="1" thickBot="1" x14ac:dyDescent="0.25">
      <c r="A1" s="105" t="s">
        <v>101</v>
      </c>
      <c r="G1" s="255" t="s">
        <v>33</v>
      </c>
      <c r="H1" s="256"/>
      <c r="I1" s="256"/>
      <c r="J1" s="257"/>
      <c r="K1" s="255" t="s">
        <v>34</v>
      </c>
      <c r="L1" s="256"/>
      <c r="M1" s="256"/>
      <c r="N1" s="256"/>
      <c r="O1" s="256"/>
      <c r="P1" s="256"/>
      <c r="Q1" s="257"/>
    </row>
    <row r="2" spans="1:19" s="23" customFormat="1" ht="45" customHeight="1" thickBot="1" x14ac:dyDescent="0.25">
      <c r="A2" s="15"/>
      <c r="B2" s="15" t="s">
        <v>36</v>
      </c>
      <c r="C2" s="15" t="s">
        <v>37</v>
      </c>
      <c r="D2" s="15" t="s">
        <v>38</v>
      </c>
      <c r="E2" s="15" t="s">
        <v>39</v>
      </c>
      <c r="F2" s="16" t="s">
        <v>40</v>
      </c>
      <c r="G2" s="106" t="s">
        <v>42</v>
      </c>
      <c r="H2" s="107" t="s">
        <v>43</v>
      </c>
      <c r="I2" s="108" t="s">
        <v>102</v>
      </c>
      <c r="J2" s="109" t="s">
        <v>45</v>
      </c>
      <c r="K2" s="106" t="s">
        <v>42</v>
      </c>
      <c r="L2" s="107" t="s">
        <v>43</v>
      </c>
      <c r="M2" s="108" t="s">
        <v>102</v>
      </c>
      <c r="N2" s="109" t="s">
        <v>45</v>
      </c>
      <c r="O2" s="107" t="s">
        <v>46</v>
      </c>
      <c r="P2" s="110" t="s">
        <v>103</v>
      </c>
      <c r="Q2" s="111" t="s">
        <v>48</v>
      </c>
      <c r="R2" s="22" t="s">
        <v>49</v>
      </c>
      <c r="S2" s="15" t="s">
        <v>50</v>
      </c>
    </row>
    <row r="3" spans="1:19" s="14" customFormat="1" ht="45" customHeight="1" x14ac:dyDescent="0.2">
      <c r="A3" s="243" t="s">
        <v>76</v>
      </c>
      <c r="B3" s="25" t="s">
        <v>143</v>
      </c>
      <c r="C3" s="24" t="s">
        <v>123</v>
      </c>
      <c r="D3" s="27" t="s">
        <v>133</v>
      </c>
      <c r="E3" s="27" t="s">
        <v>136</v>
      </c>
      <c r="F3" s="28" t="s">
        <v>154</v>
      </c>
      <c r="G3" s="30">
        <v>22950000</v>
      </c>
      <c r="H3" s="113">
        <v>5.2524902983414487E-2</v>
      </c>
      <c r="I3" s="114">
        <v>5737500</v>
      </c>
      <c r="J3" s="115">
        <v>0</v>
      </c>
      <c r="K3" s="112">
        <f>([1]Umowy!H4+[1]Umowy!H4*[1]Umowy!L4)</f>
        <v>22950000</v>
      </c>
      <c r="L3" s="116">
        <f t="shared" ref="L3:L12" si="0">K3/436935600</f>
        <v>5.2524902983414487E-2</v>
      </c>
      <c r="M3" s="117">
        <f>([1]Umowy!I4+[1]Umowy!I4*[1]Umowy!L4)</f>
        <v>5737500</v>
      </c>
      <c r="N3" s="117">
        <f>([1]Umowy!J4+[1]Umowy!J4*[1]Umowy!L4)</f>
        <v>0</v>
      </c>
      <c r="O3" s="118">
        <f>[1]Umowy!N4/2+[1]Umowy!N4/2*[1]Umowy!L4</f>
        <v>1836000</v>
      </c>
      <c r="P3" s="119">
        <f>[1]Umowy!M4</f>
        <v>0.08</v>
      </c>
      <c r="Q3" s="120">
        <f t="shared" ref="Q3:Q12" si="1">O3/436935600</f>
        <v>4.2019922386731592E-3</v>
      </c>
      <c r="R3" s="35">
        <f>G3</f>
        <v>22950000</v>
      </c>
      <c r="S3" s="36">
        <f>J3</f>
        <v>0</v>
      </c>
    </row>
    <row r="4" spans="1:19" s="14" customFormat="1" ht="45" customHeight="1" x14ac:dyDescent="0.2">
      <c r="A4" s="244"/>
      <c r="B4" s="25" t="s">
        <v>144</v>
      </c>
      <c r="C4" s="24" t="s">
        <v>124</v>
      </c>
      <c r="D4" s="27" t="s">
        <v>134</v>
      </c>
      <c r="E4" s="37"/>
      <c r="F4" s="37"/>
      <c r="G4" s="30">
        <v>22950000</v>
      </c>
      <c r="H4" s="31">
        <v>0</v>
      </c>
      <c r="I4" s="122">
        <v>0</v>
      </c>
      <c r="J4" s="123">
        <v>0</v>
      </c>
      <c r="K4" s="121">
        <f>([1]Umowy!H5+[1]Umowy!H5*[1]Umowy!L5)</f>
        <v>0</v>
      </c>
      <c r="L4" s="78">
        <f t="shared" si="0"/>
        <v>0</v>
      </c>
      <c r="M4" s="36">
        <f>([1]Umowy!I5+[1]Umowy!I5*[1]Umowy!L5)</f>
        <v>0</v>
      </c>
      <c r="N4" s="36">
        <f>([1]Umowy!J5+[1]Umowy!J5*[1]Umowy!L5)</f>
        <v>0</v>
      </c>
      <c r="O4" s="124">
        <f>[1]Umowy!N5/2+[1]Umowy!N5/2*[1]Umowy!L5</f>
        <v>0</v>
      </c>
      <c r="P4" s="33">
        <f>[1]Umowy!M5</f>
        <v>6.9500000000000006E-2</v>
      </c>
      <c r="Q4" s="34">
        <f t="shared" si="1"/>
        <v>0</v>
      </c>
      <c r="R4" s="35">
        <f t="shared" ref="R4:R6" si="2">G4+R3</f>
        <v>45900000</v>
      </c>
      <c r="S4" s="36">
        <f t="shared" ref="S4:S6" si="3">J4+S3</f>
        <v>0</v>
      </c>
    </row>
    <row r="5" spans="1:19" s="14" customFormat="1" ht="45" customHeight="1" x14ac:dyDescent="0.2">
      <c r="A5" s="244"/>
      <c r="B5" s="25" t="s">
        <v>145</v>
      </c>
      <c r="C5" s="24" t="s">
        <v>125</v>
      </c>
      <c r="D5" s="27" t="s">
        <v>135</v>
      </c>
      <c r="E5" s="27" t="s">
        <v>136</v>
      </c>
      <c r="F5" s="28" t="s">
        <v>155</v>
      </c>
      <c r="G5" s="30">
        <v>22950000</v>
      </c>
      <c r="H5" s="31">
        <v>9.7268338858174985E-2</v>
      </c>
      <c r="I5" s="125">
        <v>0</v>
      </c>
      <c r="J5" s="123">
        <v>7500000</v>
      </c>
      <c r="K5" s="121">
        <f>([1]Umowy!H6+[1]Umowy!H6*[1]Umowy!L6)</f>
        <v>42500000</v>
      </c>
      <c r="L5" s="78">
        <f t="shared" si="0"/>
        <v>9.7268338858174985E-2</v>
      </c>
      <c r="M5" s="36">
        <f>([1]Umowy!I6+[1]Umowy!I6*[1]Umowy!L6)</f>
        <v>0</v>
      </c>
      <c r="N5" s="36">
        <f>([1]Umowy!J6+[1]Umowy!J6*[1]Umowy!L6)</f>
        <v>7500000</v>
      </c>
      <c r="O5" s="124">
        <f>[1]Umowy!N6/2+[1]Umowy!N6/2*[1]Umowy!L6</f>
        <v>3400000</v>
      </c>
      <c r="P5" s="33">
        <f>[1]Umowy!M6</f>
        <v>0.08</v>
      </c>
      <c r="Q5" s="34">
        <f t="shared" si="1"/>
        <v>7.7814671086539984E-3</v>
      </c>
      <c r="R5" s="35">
        <f t="shared" si="2"/>
        <v>68850000</v>
      </c>
      <c r="S5" s="36">
        <f t="shared" si="3"/>
        <v>7500000</v>
      </c>
    </row>
    <row r="6" spans="1:19" s="14" customFormat="1" ht="45" customHeight="1" x14ac:dyDescent="0.2">
      <c r="A6" s="244"/>
      <c r="B6" s="25" t="s">
        <v>146</v>
      </c>
      <c r="C6" s="24" t="s">
        <v>126</v>
      </c>
      <c r="D6" s="27" t="s">
        <v>136</v>
      </c>
      <c r="E6" s="27" t="s">
        <v>137</v>
      </c>
      <c r="F6" s="28" t="s">
        <v>156</v>
      </c>
      <c r="G6" s="30">
        <v>22950000</v>
      </c>
      <c r="H6" s="31">
        <v>4.5716119263342243E-2</v>
      </c>
      <c r="I6" s="122">
        <v>4993750</v>
      </c>
      <c r="J6" s="123">
        <v>0</v>
      </c>
      <c r="K6" s="121">
        <f>([1]Umowy!H7+[1]Umowy!H7*[1]Umowy!L7)</f>
        <v>19975000</v>
      </c>
      <c r="L6" s="78">
        <f t="shared" si="0"/>
        <v>4.5716119263342243E-2</v>
      </c>
      <c r="M6" s="36">
        <f>([1]Umowy!I7+[1]Umowy!I7*[1]Umowy!L7)</f>
        <v>4993750</v>
      </c>
      <c r="N6" s="36">
        <f>([1]Umowy!J7+[1]Umowy!J7*[1]Umowy!L7)</f>
        <v>0</v>
      </c>
      <c r="O6" s="124">
        <f>[1]Umowy!N7/2+[1]Umowy!N7/2*[1]Umowy!L7</f>
        <v>1048687.5</v>
      </c>
      <c r="P6" s="33">
        <f>[1]Umowy!M7</f>
        <v>5.2499999999999998E-2</v>
      </c>
      <c r="Q6" s="34">
        <f t="shared" si="1"/>
        <v>2.4000962613254678E-3</v>
      </c>
      <c r="R6" s="35">
        <f t="shared" si="2"/>
        <v>91800000</v>
      </c>
      <c r="S6" s="36">
        <f t="shared" si="3"/>
        <v>7500000</v>
      </c>
    </row>
    <row r="7" spans="1:19" s="3" customFormat="1" ht="45" customHeight="1" x14ac:dyDescent="0.2">
      <c r="A7" s="244"/>
      <c r="B7" s="25" t="s">
        <v>147</v>
      </c>
      <c r="C7" s="24" t="s">
        <v>127</v>
      </c>
      <c r="D7" s="27" t="s">
        <v>137</v>
      </c>
      <c r="E7" s="27" t="s">
        <v>138</v>
      </c>
      <c r="F7" s="28" t="s">
        <v>157</v>
      </c>
      <c r="G7" s="30">
        <v>22950000</v>
      </c>
      <c r="H7" s="31">
        <v>0.11438756649721378</v>
      </c>
      <c r="I7" s="122">
        <v>0</v>
      </c>
      <c r="J7" s="123">
        <v>8820000</v>
      </c>
      <c r="K7" s="121">
        <f>([1]Umowy!H8+[1]Umowy!H8*[1]Umowy!L8)</f>
        <v>49980000</v>
      </c>
      <c r="L7" s="78">
        <f t="shared" si="0"/>
        <v>0.11438756649721378</v>
      </c>
      <c r="M7" s="36">
        <f>([1]Umowy!I8+[1]Umowy!I8*[1]Umowy!L8)</f>
        <v>0</v>
      </c>
      <c r="N7" s="36">
        <f>([1]Umowy!J8+[1]Umowy!J8*[1]Umowy!L8)</f>
        <v>8820000</v>
      </c>
      <c r="O7" s="124">
        <f>[1]Umowy!N8/2+[1]Umowy!N8/2*[1]Umowy!L8</f>
        <v>3998400</v>
      </c>
      <c r="P7" s="33">
        <f>[1]Umowy!M8</f>
        <v>0.08</v>
      </c>
      <c r="Q7" s="34">
        <f t="shared" si="1"/>
        <v>9.1510053197771026E-3</v>
      </c>
      <c r="R7" s="38">
        <f>G7+R12</f>
        <v>160650000</v>
      </c>
      <c r="S7" s="39">
        <f>J7+S12</f>
        <v>16320000</v>
      </c>
    </row>
    <row r="8" spans="1:19" s="3" customFormat="1" ht="45" customHeight="1" x14ac:dyDescent="0.2">
      <c r="A8" s="245"/>
      <c r="B8" s="25" t="s">
        <v>148</v>
      </c>
      <c r="C8" s="24" t="s">
        <v>128</v>
      </c>
      <c r="D8" s="27" t="s">
        <v>138</v>
      </c>
      <c r="E8" s="27" t="s">
        <v>139</v>
      </c>
      <c r="F8" s="28" t="s">
        <v>158</v>
      </c>
      <c r="G8" s="30">
        <v>22950000</v>
      </c>
      <c r="H8" s="31">
        <v>1.4590250828726246E-2</v>
      </c>
      <c r="I8" s="122">
        <v>1125000</v>
      </c>
      <c r="J8" s="123">
        <v>0</v>
      </c>
      <c r="K8" s="121">
        <f>([1]Umowy!H9+[1]Umowy!H9*[1]Umowy!L9)</f>
        <v>6375000</v>
      </c>
      <c r="L8" s="78">
        <f t="shared" si="0"/>
        <v>1.4590250828726246E-2</v>
      </c>
      <c r="M8" s="36">
        <f>([1]Umowy!I9+[1]Umowy!I9*[1]Umowy!L9)</f>
        <v>1125000</v>
      </c>
      <c r="N8" s="36">
        <f>([1]Umowy!J9+[1]Umowy!J9*[1]Umowy!L9)</f>
        <v>0</v>
      </c>
      <c r="O8" s="124">
        <f>[1]Umowy!N9/2+[1]Umowy!N9/2*[1]Umowy!L9</f>
        <v>2500000</v>
      </c>
      <c r="P8" s="33">
        <f>[1]Umowy!M9</f>
        <v>0.39219999999999999</v>
      </c>
      <c r="Q8" s="34">
        <f t="shared" si="1"/>
        <v>5.721666991657352E-3</v>
      </c>
      <c r="R8" s="38">
        <f>G8+R6</f>
        <v>114750000</v>
      </c>
      <c r="S8" s="39">
        <f>J8+S6</f>
        <v>7500000</v>
      </c>
    </row>
    <row r="9" spans="1:19" s="3" customFormat="1" ht="38.25" customHeight="1" x14ac:dyDescent="0.2">
      <c r="A9" s="243">
        <v>2019</v>
      </c>
      <c r="B9" s="25" t="s">
        <v>149</v>
      </c>
      <c r="C9" s="24" t="s">
        <v>129</v>
      </c>
      <c r="D9" s="27" t="s">
        <v>139</v>
      </c>
      <c r="E9" s="27" t="s">
        <v>140</v>
      </c>
      <c r="F9" s="28" t="s">
        <v>159</v>
      </c>
      <c r="G9" s="30">
        <v>22950000</v>
      </c>
      <c r="H9" s="126">
        <f>IF([1]Umowy!C9&gt;0,G9/436935600,"")</f>
        <v>5.2524902983414487E-2</v>
      </c>
      <c r="I9" s="30"/>
      <c r="J9" s="32">
        <v>13340953</v>
      </c>
      <c r="K9" s="121">
        <f>([1]Umowy!H10+[1]Umowy!H10*[1]Umowy!L10)</f>
        <v>140080000</v>
      </c>
      <c r="L9" s="78">
        <f t="shared" si="0"/>
        <v>0.32059644487654476</v>
      </c>
      <c r="M9" s="36">
        <f>([1]Umowy!I10+[1]Umowy!I10*[1]Umowy!L10)</f>
        <v>0</v>
      </c>
      <c r="N9" s="36">
        <f>([1]Umowy!J10+[1]Umowy!J10*[1]Umowy!L10)</f>
        <v>26681904.761904776</v>
      </c>
      <c r="O9" s="124">
        <f>[1]Umowy!N10/2+[1]Umowy!N10/2*[1]Umowy!L10</f>
        <v>18525580</v>
      </c>
      <c r="P9" s="33">
        <f>[1]Umowy!M10</f>
        <v>0.115</v>
      </c>
      <c r="Q9" s="34">
        <f t="shared" si="1"/>
        <v>4.2398879834923041E-2</v>
      </c>
      <c r="R9" s="38">
        <f>G9+R7</f>
        <v>183600000</v>
      </c>
      <c r="S9" s="39">
        <f>J9+S7</f>
        <v>29660953</v>
      </c>
    </row>
    <row r="10" spans="1:19" s="3" customFormat="1" ht="38.25" customHeight="1" x14ac:dyDescent="0.2">
      <c r="A10" s="244"/>
      <c r="B10" s="25" t="s">
        <v>150</v>
      </c>
      <c r="C10" s="24" t="s">
        <v>130</v>
      </c>
      <c r="D10" s="27" t="s">
        <v>140</v>
      </c>
      <c r="E10" s="27" t="s">
        <v>141</v>
      </c>
      <c r="F10" s="28" t="s">
        <v>160</v>
      </c>
      <c r="G10" s="30">
        <v>22950000</v>
      </c>
      <c r="H10" s="31">
        <f>IF([1]Umowy!C9&gt;0,G10/436935600,"")</f>
        <v>5.2524902983414487E-2</v>
      </c>
      <c r="I10" s="30"/>
      <c r="J10" s="32">
        <v>11195122</v>
      </c>
      <c r="K10" s="121">
        <f>([1]Umowy!H11+[1]Umowy!H11*[1]Umowy!L11)</f>
        <v>102000000</v>
      </c>
      <c r="L10" s="78">
        <f t="shared" si="0"/>
        <v>0.23344401325961994</v>
      </c>
      <c r="M10" s="36">
        <f>([1]Umowy!I11+[1]Umowy!I11*[1]Umowy!L11)</f>
        <v>0</v>
      </c>
      <c r="N10" s="36">
        <f>([1]Umowy!J11+[1]Umowy!J11*[1]Umowy!L11)</f>
        <v>22390243.902439028</v>
      </c>
      <c r="O10" s="124">
        <f>[1]Umowy!N11/2+[1]Umowy!N11/2*[1]Umowy!L11</f>
        <v>11143500</v>
      </c>
      <c r="P10" s="33">
        <f>[1]Umowy!M11</f>
        <v>9.5000000000000001E-2</v>
      </c>
      <c r="Q10" s="34">
        <f t="shared" si="1"/>
        <v>2.5503758448613481E-2</v>
      </c>
      <c r="R10" s="38">
        <f>G10+R7</f>
        <v>183600000</v>
      </c>
      <c r="S10" s="39">
        <f>J10+S7</f>
        <v>27515122</v>
      </c>
    </row>
    <row r="11" spans="1:19" s="3" customFormat="1" ht="38.25" customHeight="1" x14ac:dyDescent="0.2">
      <c r="A11" s="244"/>
      <c r="B11" s="25" t="s">
        <v>151</v>
      </c>
      <c r="C11" s="24" t="s">
        <v>131</v>
      </c>
      <c r="D11" s="27" t="s">
        <v>141</v>
      </c>
      <c r="E11" s="27" t="s">
        <v>142</v>
      </c>
      <c r="F11" s="28" t="s">
        <v>161</v>
      </c>
      <c r="G11" s="30">
        <v>22950000</v>
      </c>
      <c r="H11" s="31">
        <f>IF([1]Umowy!C9&gt;0,G11/436935600,"")</f>
        <v>5.2524902983414487E-2</v>
      </c>
      <c r="I11" s="30">
        <v>3900000</v>
      </c>
      <c r="J11" s="32"/>
      <c r="K11" s="121">
        <f>([1]Umowy!H12+[1]Umowy!H12*[1]Umowy!L12)</f>
        <v>44200000</v>
      </c>
      <c r="L11" s="78">
        <f t="shared" si="0"/>
        <v>0.10115907241250198</v>
      </c>
      <c r="M11" s="36">
        <f>([1]Umowy!I12+[1]Umowy!I12*[1]Umowy!L12)</f>
        <v>7800000</v>
      </c>
      <c r="N11" s="36">
        <f>([1]Umowy!J12+[1]Umowy!J12*[1]Umowy!L12)</f>
        <v>0</v>
      </c>
      <c r="O11" s="124">
        <f>[1]Umowy!N12/2+[1]Umowy!N12/2*[1]Umowy!L12</f>
        <v>4066400</v>
      </c>
      <c r="P11" s="33">
        <f>[1]Umowy!M12</f>
        <v>0.08</v>
      </c>
      <c r="Q11" s="34">
        <f t="shared" si="1"/>
        <v>9.3066346619501816E-3</v>
      </c>
      <c r="R11" s="38">
        <f>G11+R7</f>
        <v>183600000</v>
      </c>
      <c r="S11" s="39">
        <f>J11+S7</f>
        <v>16320000</v>
      </c>
    </row>
    <row r="12" spans="1:19" s="3" customFormat="1" ht="38.25" customHeight="1" thickBot="1" x14ac:dyDescent="0.25">
      <c r="A12" s="245"/>
      <c r="B12" s="25" t="s">
        <v>152</v>
      </c>
      <c r="C12" s="24" t="s">
        <v>132</v>
      </c>
      <c r="D12" s="27" t="s">
        <v>142</v>
      </c>
      <c r="E12" s="27" t="s">
        <v>153</v>
      </c>
      <c r="F12" s="28" t="s">
        <v>162</v>
      </c>
      <c r="G12" s="30">
        <v>22950000</v>
      </c>
      <c r="H12" s="41">
        <f>IF([1]Umowy!C10&gt;0,G12/436935600,"")</f>
        <v>5.2524902983414487E-2</v>
      </c>
      <c r="I12" s="42">
        <v>3600000</v>
      </c>
      <c r="J12" s="43"/>
      <c r="K12" s="127">
        <f>([1]Umowy!H13+[1]Umowy!H13*[1]Umowy!L13)</f>
        <v>40800000</v>
      </c>
      <c r="L12" s="128">
        <f t="shared" si="0"/>
        <v>9.3377605303847977E-2</v>
      </c>
      <c r="M12" s="129">
        <f>([1]Umowy!I13+[1]Umowy!I13*[1]Umowy!L13)</f>
        <v>7200000</v>
      </c>
      <c r="N12" s="129">
        <f>([1]Umowy!J13+[1]Umowy!J13*[1]Umowy!L13)</f>
        <v>0</v>
      </c>
      <c r="O12" s="130">
        <f>[1]Umowy!N13/2+[1]Umowy!N13/2*[1]Umowy!L13</f>
        <v>4663848</v>
      </c>
      <c r="P12" s="45">
        <f>[1]Umowy!M13</f>
        <v>9.9400000000000002E-2</v>
      </c>
      <c r="Q12" s="46">
        <f t="shared" si="1"/>
        <v>1.0673994062282862E-2</v>
      </c>
      <c r="R12" s="38">
        <f>G12+R8</f>
        <v>137700000</v>
      </c>
      <c r="S12" s="39">
        <f>J12+S8</f>
        <v>7500000</v>
      </c>
    </row>
    <row r="13" spans="1:19" s="14" customFormat="1" ht="45" customHeight="1" thickBot="1" x14ac:dyDescent="0.25">
      <c r="F13" s="47" t="s">
        <v>104</v>
      </c>
      <c r="G13" s="131">
        <f>SUM(G3:G12)</f>
        <v>229500000</v>
      </c>
      <c r="H13" s="53">
        <f>G13/436935600</f>
        <v>0.5252490298341449</v>
      </c>
      <c r="I13" s="47"/>
      <c r="J13" s="47"/>
      <c r="K13" s="132">
        <f>SUM(K3:K12)</f>
        <v>468860000</v>
      </c>
      <c r="L13" s="53">
        <f>K13/436935600</f>
        <v>1.0730643142833864</v>
      </c>
      <c r="M13" s="47"/>
      <c r="N13" s="133"/>
      <c r="O13" s="132">
        <f>SUM(O3:O12)</f>
        <v>51182415.5</v>
      </c>
      <c r="P13" s="134"/>
      <c r="Q13" s="53">
        <f>SUM(Q3:Q12)</f>
        <v>0.11713949492785665</v>
      </c>
    </row>
    <row r="14" spans="1:19" ht="15" thickBot="1" x14ac:dyDescent="0.25"/>
    <row r="15" spans="1:19" s="23" customFormat="1" ht="45" customHeight="1" thickBot="1" x14ac:dyDescent="0.25">
      <c r="A15" s="15"/>
      <c r="B15" s="15" t="s">
        <v>36</v>
      </c>
      <c r="C15" s="15" t="s">
        <v>37</v>
      </c>
      <c r="D15" s="15" t="s">
        <v>38</v>
      </c>
      <c r="E15" s="15" t="s">
        <v>39</v>
      </c>
      <c r="F15" s="16" t="s">
        <v>40</v>
      </c>
      <c r="G15" s="106" t="s">
        <v>42</v>
      </c>
      <c r="H15" s="107" t="s">
        <v>43</v>
      </c>
      <c r="I15" s="108" t="s">
        <v>102</v>
      </c>
      <c r="J15" s="135" t="s">
        <v>45</v>
      </c>
      <c r="K15" s="106" t="s">
        <v>42</v>
      </c>
      <c r="L15" s="107" t="s">
        <v>43</v>
      </c>
      <c r="M15" s="108" t="s">
        <v>102</v>
      </c>
      <c r="N15" s="109" t="s">
        <v>45</v>
      </c>
      <c r="O15" s="107" t="s">
        <v>46</v>
      </c>
      <c r="P15" s="136" t="s">
        <v>103</v>
      </c>
      <c r="Q15" s="111" t="s">
        <v>48</v>
      </c>
      <c r="R15" s="22" t="s">
        <v>49</v>
      </c>
      <c r="S15" s="15" t="s">
        <v>50</v>
      </c>
    </row>
    <row r="16" spans="1:19" s="3" customFormat="1" ht="39.950000000000003" customHeight="1" thickBot="1" x14ac:dyDescent="0.25">
      <c r="A16" s="137" t="s">
        <v>105</v>
      </c>
      <c r="B16" s="24">
        <v>12</v>
      </c>
      <c r="C16" s="24"/>
      <c r="D16" s="27" t="str">
        <f>IF([1]Umowy!C10=0,"","")</f>
        <v/>
      </c>
      <c r="E16" s="27"/>
      <c r="F16" s="28"/>
      <c r="G16" s="138" t="str">
        <f>IF([1]Umowy!C10=0,[1]Umowy!H10,"")</f>
        <v/>
      </c>
      <c r="H16" s="139">
        <f>IFERROR(IF([1]Umowy!C14=0,G16/436935600,""),0)</f>
        <v>0</v>
      </c>
      <c r="I16" s="140">
        <f>IFERROR(VLOOKUP(B16,[1]Umowy!A:J,9,0),"")</f>
        <v>0</v>
      </c>
      <c r="J16" s="141">
        <f>IFERROR(VLOOKUP(B16,[1]Umowy!A:J,10,0),"")</f>
        <v>0</v>
      </c>
      <c r="K16" s="138" t="str">
        <f>IF([1]Umowy!C10=0,([1]Umowy!H10+[1]Umowy!H10*[1]Umowy!L10),"")</f>
        <v/>
      </c>
      <c r="L16" s="139" t="str">
        <f>IF([1]Umowy!C10=0,K16/436935600,"")</f>
        <v/>
      </c>
      <c r="M16" s="142" t="str">
        <f>IF([1]Umowy!C10=0,[1]Umowy!I10+[1]Umowy!I10*[1]Umowy!L10,"")</f>
        <v/>
      </c>
      <c r="N16" s="142" t="str">
        <f>IF([1]Umowy!C10=0,[1]Umowy!J10+[1]Umowy!J10*[1]Umowy!L10,"")</f>
        <v/>
      </c>
      <c r="O16" s="142" t="str">
        <f>IF([1]Umowy!C10=0,[1]Umowy!N10/2+[1]Umowy!N10/2*[1]Umowy!L10,"")</f>
        <v/>
      </c>
      <c r="P16" s="143" t="str">
        <f>IF([1]Umowy!C10=0,[1]Umowy!M10,"")</f>
        <v/>
      </c>
      <c r="Q16" s="144" t="str">
        <f>IF([1]Umowy!C10=0,O16/436935600,"")</f>
        <v/>
      </c>
      <c r="R16" s="38" t="e">
        <f>G16+#REF!</f>
        <v>#VALUE!</v>
      </c>
      <c r="S16" s="39" t="e">
        <f>J16+#REF!</f>
        <v>#REF!</v>
      </c>
    </row>
    <row r="17" spans="1:17" s="14" customFormat="1" ht="45" customHeight="1" thickBot="1" x14ac:dyDescent="0.25">
      <c r="A17" s="145"/>
      <c r="F17" s="47" t="s">
        <v>104</v>
      </c>
      <c r="G17" s="146">
        <f>SUM(G16:G16)</f>
        <v>0</v>
      </c>
      <c r="H17" s="53">
        <f>G17/436935600</f>
        <v>0</v>
      </c>
      <c r="I17" s="47"/>
      <c r="J17" s="47"/>
      <c r="K17" s="132">
        <f>SUM(K16:K16)</f>
        <v>0</v>
      </c>
      <c r="L17" s="53">
        <f>K17/436935600</f>
        <v>0</v>
      </c>
      <c r="M17" s="47"/>
      <c r="N17" s="47"/>
      <c r="O17" s="132">
        <f>SUM(O16:O16)</f>
        <v>0</v>
      </c>
      <c r="P17" s="134"/>
      <c r="Q17" s="53">
        <f>SUM(Q16:Q16)</f>
        <v>0</v>
      </c>
    </row>
    <row r="18" spans="1:17" ht="14.25" customHeight="1" thickBot="1" x14ac:dyDescent="0.25"/>
    <row r="19" spans="1:17" ht="45" customHeight="1" thickBot="1" x14ac:dyDescent="0.25">
      <c r="F19" s="147" t="s">
        <v>106</v>
      </c>
      <c r="G19" s="148">
        <f>G17+G13</f>
        <v>229500000</v>
      </c>
      <c r="H19" s="50">
        <f>H17+H13</f>
        <v>0.5252490298341449</v>
      </c>
      <c r="I19" s="47"/>
      <c r="J19" s="47"/>
      <c r="K19" s="148">
        <f>K17+K13</f>
        <v>468860000</v>
      </c>
      <c r="L19" s="50">
        <f>L17+L13</f>
        <v>1.0730643142833864</v>
      </c>
      <c r="M19" s="47"/>
      <c r="N19" s="47"/>
      <c r="O19" s="149">
        <f>O17+O13</f>
        <v>51182415.5</v>
      </c>
    </row>
    <row r="20" spans="1:17" ht="18" customHeight="1" thickBot="1" x14ac:dyDescent="0.25"/>
    <row r="21" spans="1:17" ht="45" customHeight="1" x14ac:dyDescent="0.2">
      <c r="C21" s="258" t="s">
        <v>107</v>
      </c>
      <c r="D21" s="259"/>
      <c r="E21" s="260"/>
      <c r="G21" s="258" t="s">
        <v>108</v>
      </c>
      <c r="H21" s="259"/>
      <c r="I21" s="259"/>
      <c r="J21" s="260"/>
      <c r="O21" s="55"/>
      <c r="P21"/>
    </row>
    <row r="22" spans="1:17" ht="45" customHeight="1" x14ac:dyDescent="0.2">
      <c r="C22" s="150" t="s">
        <v>52</v>
      </c>
      <c r="D22" s="137" t="s">
        <v>53</v>
      </c>
      <c r="E22" s="151" t="s">
        <v>54</v>
      </c>
      <c r="G22" s="249" t="s">
        <v>52</v>
      </c>
      <c r="H22" s="250"/>
      <c r="I22" s="137" t="s">
        <v>53</v>
      </c>
      <c r="J22" s="151" t="s">
        <v>54</v>
      </c>
      <c r="O22" s="55"/>
      <c r="P22"/>
    </row>
    <row r="23" spans="1:17" ht="45" customHeight="1" x14ac:dyDescent="0.2">
      <c r="C23" s="152" t="s">
        <v>55</v>
      </c>
      <c r="D23" s="153">
        <f>K13</f>
        <v>468860000</v>
      </c>
      <c r="E23" s="154">
        <f>D23/436935600</f>
        <v>1.0730643142833864</v>
      </c>
      <c r="G23" s="251" t="s">
        <v>55</v>
      </c>
      <c r="H23" s="252"/>
      <c r="I23" s="155">
        <f>K13+K17</f>
        <v>468860000</v>
      </c>
      <c r="J23" s="154">
        <f>I23/436935600</f>
        <v>1.0730643142833864</v>
      </c>
      <c r="O23" s="55"/>
      <c r="P23"/>
    </row>
    <row r="24" spans="1:17" ht="45" customHeight="1" x14ac:dyDescent="0.2">
      <c r="C24" s="152" t="s">
        <v>56</v>
      </c>
      <c r="D24" s="155">
        <f>O13</f>
        <v>51182415.5</v>
      </c>
      <c r="E24" s="154">
        <f>D24/436935600</f>
        <v>0.11713949492785665</v>
      </c>
      <c r="G24" s="251" t="s">
        <v>56</v>
      </c>
      <c r="H24" s="252"/>
      <c r="I24" s="155">
        <f>O13+O17</f>
        <v>51182415.5</v>
      </c>
      <c r="J24" s="154">
        <f>I24/436935600</f>
        <v>0.11713949492785665</v>
      </c>
      <c r="O24" s="55"/>
      <c r="P24"/>
    </row>
    <row r="25" spans="1:17" ht="45" customHeight="1" x14ac:dyDescent="0.2">
      <c r="C25" s="152" t="s">
        <v>57</v>
      </c>
      <c r="D25" s="155">
        <f>17000000-6775</f>
        <v>16993225</v>
      </c>
      <c r="E25" s="154">
        <f>D25/436935600</f>
        <v>3.8891829825722604E-2</v>
      </c>
      <c r="G25" s="251" t="s">
        <v>57</v>
      </c>
      <c r="H25" s="252"/>
      <c r="I25" s="155">
        <f>17000000-6775</f>
        <v>16993225</v>
      </c>
      <c r="J25" s="154">
        <f>I25/436935600</f>
        <v>3.8891829825722604E-2</v>
      </c>
      <c r="O25" s="55"/>
      <c r="P25"/>
    </row>
    <row r="26" spans="1:17" ht="45" customHeight="1" thickBot="1" x14ac:dyDescent="0.25">
      <c r="C26" s="156" t="s">
        <v>58</v>
      </c>
      <c r="D26" s="157">
        <f>SUM(D23:D25)</f>
        <v>537035640.5</v>
      </c>
      <c r="E26" s="158">
        <f>SUM(E23:E25)</f>
        <v>1.2290956390369656</v>
      </c>
      <c r="G26" s="253" t="s">
        <v>58</v>
      </c>
      <c r="H26" s="254"/>
      <c r="I26" s="157">
        <f>SUM(I23:I25)</f>
        <v>537035640.5</v>
      </c>
      <c r="J26" s="158">
        <f>SUM(J23:J25)</f>
        <v>1.2290956390369656</v>
      </c>
      <c r="O26" s="55"/>
      <c r="P26"/>
    </row>
    <row r="27" spans="1:17" ht="20.25" customHeight="1" x14ac:dyDescent="0.2"/>
  </sheetData>
  <mergeCells count="11">
    <mergeCell ref="G1:J1"/>
    <mergeCell ref="K1:Q1"/>
    <mergeCell ref="A3:A8"/>
    <mergeCell ref="A9:A12"/>
    <mergeCell ref="C21:E21"/>
    <mergeCell ref="G21:J21"/>
    <mergeCell ref="G22:H22"/>
    <mergeCell ref="G23:H23"/>
    <mergeCell ref="G24:H24"/>
    <mergeCell ref="G25:H25"/>
    <mergeCell ref="G26:H26"/>
  </mergeCells>
  <phoneticPr fontId="9" type="noConversion"/>
  <pageMargins left="0.23622047244094491" right="0.23622047244094491" top="0.55118110236220474" bottom="0.55118110236220474" header="0.31496062992125984" footer="0.31496062992125984"/>
  <pageSetup paperSize="9" scale="45" orientation="landscape" r:id="rId1"/>
  <headerFooter>
    <oddHeader>&amp;LLokalizacja pliku:  &amp;Z&amp;F&amp;F&amp;RArkusz:  &amp;A</oddHeader>
    <oddFooter>&amp;LData:  &amp;D   godzina:  &amp;T&amp;CStrona &amp;P z &amp;N&amp;RPrzygotował Andrzej Wójcik        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16244-1D6B-46D8-B89D-3C99257DA702}">
  <sheetPr>
    <pageSetUpPr fitToPage="1"/>
  </sheetPr>
  <dimension ref="A1:W26"/>
  <sheetViews>
    <sheetView zoomScale="85" zoomScaleNormal="85" workbookViewId="0">
      <pane xSplit="6" ySplit="1" topLeftCell="G2" activePane="bottomRight" state="frozen"/>
      <selection activeCell="Q16" sqref="Q16"/>
      <selection pane="topRight" activeCell="Q16" sqref="Q16"/>
      <selection pane="bottomLeft" activeCell="Q16" sqref="Q16"/>
      <selection pane="bottomRight" activeCell="G3" sqref="G3:G12"/>
    </sheetView>
  </sheetViews>
  <sheetFormatPr defaultRowHeight="14.25" x14ac:dyDescent="0.2"/>
  <cols>
    <col min="1" max="1" width="6.75" customWidth="1"/>
    <col min="2" max="2" width="7" customWidth="1"/>
    <col min="3" max="3" width="33.75" customWidth="1"/>
    <col min="4" max="4" width="11.625" customWidth="1"/>
    <col min="5" max="5" width="13.625" customWidth="1"/>
    <col min="6" max="6" width="14.125" customWidth="1"/>
    <col min="7" max="7" width="14.5" bestFit="1" customWidth="1"/>
    <col min="8" max="8" width="20.625" style="14" customWidth="1"/>
    <col min="9" max="9" width="11.625" customWidth="1"/>
    <col min="10" max="10" width="13.625" customWidth="1"/>
    <col min="11" max="11" width="20.625" customWidth="1"/>
    <col min="12" max="12" width="11.625" customWidth="1"/>
    <col min="13" max="13" width="17.375" customWidth="1"/>
    <col min="14" max="14" width="11.625" style="55" hidden="1" customWidth="1"/>
    <col min="15" max="15" width="25.125" hidden="1" customWidth="1"/>
    <col min="16" max="16" width="10.875" hidden="1" customWidth="1"/>
    <col min="17" max="17" width="14.625" hidden="1" customWidth="1"/>
    <col min="18" max="18" width="11.625" customWidth="1"/>
    <col min="19" max="19" width="12.125" bestFit="1" customWidth="1"/>
    <col min="20" max="20" width="10.625" customWidth="1"/>
    <col min="21" max="21" width="11.625" customWidth="1"/>
    <col min="22" max="22" width="10.625" customWidth="1"/>
    <col min="23" max="23" width="13.125" customWidth="1"/>
    <col min="24" max="24" width="1.25" customWidth="1"/>
  </cols>
  <sheetData>
    <row r="1" spans="1:23" s="14" customFormat="1" ht="45" customHeight="1" thickBot="1" x14ac:dyDescent="0.25">
      <c r="A1" s="105" t="s">
        <v>109</v>
      </c>
      <c r="G1" s="268" t="s">
        <v>33</v>
      </c>
      <c r="H1" s="269"/>
      <c r="I1" s="270"/>
      <c r="J1" s="255" t="s">
        <v>34</v>
      </c>
      <c r="K1" s="256"/>
      <c r="L1" s="256"/>
      <c r="M1" s="256"/>
      <c r="N1" s="256"/>
      <c r="O1" s="257"/>
      <c r="R1" s="271" t="s">
        <v>110</v>
      </c>
      <c r="S1" s="269"/>
      <c r="T1" s="272"/>
      <c r="U1" s="271" t="s">
        <v>111</v>
      </c>
      <c r="V1" s="269"/>
      <c r="W1" s="272"/>
    </row>
    <row r="2" spans="1:23" s="23" customFormat="1" ht="45" customHeight="1" thickBot="1" x14ac:dyDescent="0.25">
      <c r="A2" s="15"/>
      <c r="B2" s="15" t="s">
        <v>36</v>
      </c>
      <c r="C2" s="15" t="s">
        <v>37</v>
      </c>
      <c r="D2" s="15" t="s">
        <v>38</v>
      </c>
      <c r="E2" s="15" t="s">
        <v>112</v>
      </c>
      <c r="F2" s="16" t="s">
        <v>40</v>
      </c>
      <c r="G2" s="159" t="s">
        <v>42</v>
      </c>
      <c r="H2" s="160" t="s">
        <v>43</v>
      </c>
      <c r="I2" s="161" t="s">
        <v>113</v>
      </c>
      <c r="J2" s="106" t="s">
        <v>42</v>
      </c>
      <c r="K2" s="107" t="s">
        <v>43</v>
      </c>
      <c r="L2" s="107" t="s">
        <v>113</v>
      </c>
      <c r="M2" s="107" t="s">
        <v>114</v>
      </c>
      <c r="N2" s="110" t="s">
        <v>103</v>
      </c>
      <c r="O2" s="111" t="s">
        <v>48</v>
      </c>
      <c r="P2" s="162" t="s">
        <v>49</v>
      </c>
      <c r="Q2" s="163" t="s">
        <v>50</v>
      </c>
      <c r="R2" s="159" t="s">
        <v>115</v>
      </c>
      <c r="S2" s="160" t="s">
        <v>116</v>
      </c>
      <c r="T2" s="161" t="s">
        <v>117</v>
      </c>
      <c r="U2" s="159" t="s">
        <v>118</v>
      </c>
      <c r="V2" s="160" t="s">
        <v>119</v>
      </c>
      <c r="W2" s="161" t="s">
        <v>120</v>
      </c>
    </row>
    <row r="3" spans="1:23" s="14" customFormat="1" ht="45" customHeight="1" x14ac:dyDescent="0.2">
      <c r="A3" s="243" t="s">
        <v>76</v>
      </c>
      <c r="B3" s="25" t="s">
        <v>143</v>
      </c>
      <c r="C3" s="24" t="s">
        <v>123</v>
      </c>
      <c r="D3" s="27" t="s">
        <v>133</v>
      </c>
      <c r="E3" s="27" t="s">
        <v>136</v>
      </c>
      <c r="F3" s="28" t="s">
        <v>154</v>
      </c>
      <c r="G3" s="30">
        <v>22950000</v>
      </c>
      <c r="H3" s="164">
        <v>5.2524902983414487E-2</v>
      </c>
      <c r="I3" s="165">
        <v>28687500</v>
      </c>
      <c r="J3" s="166">
        <f>IF([1]Umowy!C4&gt;0,([1]Umowy!H4+[1]Umowy!H4*[1]Umowy!L4),"")</f>
        <v>22950000</v>
      </c>
      <c r="K3" s="164">
        <f>IF([1]Umowy!C4&gt;0,J3/[1]Umowy!$H$3,"")</f>
        <v>5.2524902983414487E-2</v>
      </c>
      <c r="L3" s="117">
        <f>IF([1]Umowy!C4&gt;0,([1]Umowy!G4+[1]Umowy!G4*[1]Umowy!L4),"")</f>
        <v>28687500</v>
      </c>
      <c r="M3" s="117">
        <f>IF([1]Umowy!C4&gt;0,[1]Umowy!N4/2+[1]Umowy!N4/2*[1]Umowy!L4,"")</f>
        <v>1836000</v>
      </c>
      <c r="N3" s="167">
        <f>IF([1]Umowy!C4&gt;0,[1]Umowy!M4,"")</f>
        <v>0.08</v>
      </c>
      <c r="O3" s="168">
        <f>IF([1]Umowy!C4&gt;0,M3/[1]Umowy!$H$3,"")</f>
        <v>4.2019922386731592E-3</v>
      </c>
      <c r="P3" s="166">
        <f>G3</f>
        <v>22950000</v>
      </c>
      <c r="Q3" s="169">
        <f>I3</f>
        <v>28687500</v>
      </c>
      <c r="R3" s="170">
        <v>22950000</v>
      </c>
      <c r="S3" s="171" t="e">
        <f>SUMIFS([1]SOPF_PiKPF!F:F,[1]SOPF_PiKPF!A:A,B3)+SUMIFS([1]SOPF_PiKPF!K:K,[1]SOPF_PiKPF!A:A,B3)+SUMIFS([1]SOPF_PiKPF!L:L,[1]SOPF_PiKPF!A:A,B3)</f>
        <v>#VALUE!</v>
      </c>
      <c r="T3" s="172" t="e">
        <f>SUMIFS([1]SOPF_PiKPF!M:M,[1]SOPF_PiKPF!A:A,B3)</f>
        <v>#VALUE!</v>
      </c>
      <c r="U3" s="173" t="e">
        <f>SUMIFS([1]Analityka!AI:AI,[1]Analityka!A:A,B3,[1]Analityka!C:C,[1]Analityka!$C$4)</f>
        <v>#VALUE!</v>
      </c>
      <c r="V3" s="174">
        <v>0</v>
      </c>
      <c r="W3" s="165" t="e">
        <f>SUMIFS([1]Analityka!AI:AI,[1]Analityka!A:A,B3,[1]Analityka!C:C,[1]Analityka!#REF!)</f>
        <v>#VALUE!</v>
      </c>
    </row>
    <row r="4" spans="1:23" s="14" customFormat="1" ht="45" customHeight="1" x14ac:dyDescent="0.2">
      <c r="A4" s="244"/>
      <c r="B4" s="25" t="s">
        <v>144</v>
      </c>
      <c r="C4" s="24" t="s">
        <v>124</v>
      </c>
      <c r="D4" s="27" t="s">
        <v>134</v>
      </c>
      <c r="E4" s="37"/>
      <c r="F4" s="37"/>
      <c r="G4" s="30">
        <v>22950000</v>
      </c>
      <c r="H4" s="31">
        <v>0</v>
      </c>
      <c r="I4" s="175">
        <v>0</v>
      </c>
      <c r="J4" s="35">
        <f>IF([1]Umowy!C5&gt;0,([1]Umowy!H5+[1]Umowy!H5*[1]Umowy!L5),"")</f>
        <v>0</v>
      </c>
      <c r="K4" s="31">
        <f>IF([1]Umowy!C5&gt;0,J4/[1]Umowy!$H$3,"")</f>
        <v>0</v>
      </c>
      <c r="L4" s="36">
        <f>IF([1]Umowy!C5&gt;0,([1]Umowy!G5+[1]Umowy!G5*[1]Umowy!L5),"")</f>
        <v>0</v>
      </c>
      <c r="M4" s="36">
        <f>IF([1]Umowy!C5&gt;0,[1]Umowy!N5/2+[1]Umowy!N5/2*[1]Umowy!L5,"")</f>
        <v>0</v>
      </c>
      <c r="N4" s="33">
        <f>IF([1]Umowy!C5&gt;0,[1]Umowy!M5,"")</f>
        <v>6.9500000000000006E-2</v>
      </c>
      <c r="O4" s="34">
        <f>IF([1]Umowy!C5&gt;0,M4/[1]Umowy!$H$3,"")</f>
        <v>0</v>
      </c>
      <c r="P4" s="35">
        <f t="shared" ref="P4:P6" si="0">G4+P3</f>
        <v>45900000</v>
      </c>
      <c r="Q4" s="176">
        <f t="shared" ref="Q4:Q6" si="1">I4+Q3</f>
        <v>28687500</v>
      </c>
      <c r="R4" s="177"/>
      <c r="S4" s="178"/>
      <c r="T4" s="175"/>
      <c r="U4" s="121"/>
      <c r="V4" s="178"/>
      <c r="W4" s="175"/>
    </row>
    <row r="5" spans="1:23" s="14" customFormat="1" ht="45" customHeight="1" x14ac:dyDescent="0.2">
      <c r="A5" s="244"/>
      <c r="B5" s="25" t="s">
        <v>145</v>
      </c>
      <c r="C5" s="24" t="s">
        <v>125</v>
      </c>
      <c r="D5" s="27" t="s">
        <v>135</v>
      </c>
      <c r="E5" s="27" t="s">
        <v>136</v>
      </c>
      <c r="F5" s="28" t="s">
        <v>155</v>
      </c>
      <c r="G5" s="30">
        <v>22950000</v>
      </c>
      <c r="H5" s="31">
        <v>9.7268338858174985E-2</v>
      </c>
      <c r="I5" s="175">
        <v>50000000</v>
      </c>
      <c r="J5" s="35">
        <f>IF([1]Umowy!C6&gt;0,([1]Umowy!H6+[1]Umowy!H6*[1]Umowy!L6),"")</f>
        <v>42500000</v>
      </c>
      <c r="K5" s="31">
        <f>IF([1]Umowy!C6&gt;0,J5/[1]Umowy!$H$3,"")</f>
        <v>9.7268338858174985E-2</v>
      </c>
      <c r="L5" s="36">
        <f>IF([1]Umowy!C6&gt;0,([1]Umowy!G6+[1]Umowy!G6*[1]Umowy!L6),"")</f>
        <v>50000000</v>
      </c>
      <c r="M5" s="36">
        <f>IF([1]Umowy!C6&gt;0,[1]Umowy!N6/2+[1]Umowy!N6/2*[1]Umowy!L6,"")</f>
        <v>3400000</v>
      </c>
      <c r="N5" s="33">
        <f>IF([1]Umowy!C6&gt;0,[1]Umowy!M6,"")</f>
        <v>0.08</v>
      </c>
      <c r="O5" s="34">
        <f>IF([1]Umowy!C6&gt;0,M5/[1]Umowy!$H$3,"")</f>
        <v>7.7814671086539984E-3</v>
      </c>
      <c r="P5" s="35">
        <f t="shared" si="0"/>
        <v>68850000</v>
      </c>
      <c r="Q5" s="176">
        <f t="shared" si="1"/>
        <v>78687500</v>
      </c>
      <c r="R5" s="121" t="e">
        <f>SUMIFS([1]SOPF_SL!$Y$5:$Y$1993,[1]SOPF_SL!$I$5:$I$1993,$B5)</f>
        <v>#VALUE!</v>
      </c>
      <c r="S5" s="178" t="e">
        <f>SUMIFS([1]SOPF_PiKPF!F:F,[1]SOPF_PiKPF!A:A,B5)+SUMIFS([1]SOPF_PiKPF!K:K,[1]SOPF_PiKPF!A:A,B5)*0.85+SUMIFS([1]SOPF_PiKPF!L:L,[1]SOPF_PiKPF!A:A,B5)</f>
        <v>#VALUE!</v>
      </c>
      <c r="T5" s="175" t="e">
        <f>SUMIFS([1]SOPF_PiKPF!M:M,[1]SOPF_PiKPF!A:A,B5)</f>
        <v>#VALUE!</v>
      </c>
      <c r="U5" s="179" t="e">
        <f>SUMIFS([1]Analityka!AI:AI,[1]Analityka!A:A,B5,[1]Analityka!C:C,[1]Analityka!$C$4)</f>
        <v>#VALUE!</v>
      </c>
      <c r="V5" s="180">
        <v>0</v>
      </c>
      <c r="W5" s="175" t="e">
        <f>SUMIFS([1]Analityka!AI:AI,[1]Analityka!A:A,B5,[1]Analityka!C:C,[1]Analityka!#REF!)</f>
        <v>#VALUE!</v>
      </c>
    </row>
    <row r="6" spans="1:23" s="14" customFormat="1" ht="45" customHeight="1" x14ac:dyDescent="0.2">
      <c r="A6" s="244"/>
      <c r="B6" s="25" t="s">
        <v>146</v>
      </c>
      <c r="C6" s="24" t="s">
        <v>126</v>
      </c>
      <c r="D6" s="27" t="s">
        <v>136</v>
      </c>
      <c r="E6" s="27" t="s">
        <v>137</v>
      </c>
      <c r="F6" s="28" t="s">
        <v>156</v>
      </c>
      <c r="G6" s="30">
        <v>22950000</v>
      </c>
      <c r="H6" s="31">
        <v>4.5716119263342243E-2</v>
      </c>
      <c r="I6" s="175">
        <v>24968750</v>
      </c>
      <c r="J6" s="35">
        <f>IF([1]Umowy!C7&gt;0,([1]Umowy!H7+[1]Umowy!H7*[1]Umowy!L7),"")</f>
        <v>19975000</v>
      </c>
      <c r="K6" s="31">
        <f>IF([1]Umowy!C7&gt;0,J6/[1]Umowy!$H$3,"")</f>
        <v>4.5716119263342243E-2</v>
      </c>
      <c r="L6" s="36">
        <f>IF([1]Umowy!C7&gt;0,([1]Umowy!G7+[1]Umowy!G7*[1]Umowy!L7),"")</f>
        <v>24968750</v>
      </c>
      <c r="M6" s="36">
        <f>IF([1]Umowy!C7&gt;0,[1]Umowy!N7/2+[1]Umowy!N7/2*[1]Umowy!L7,"")</f>
        <v>1048687.5</v>
      </c>
      <c r="N6" s="33">
        <f>IF([1]Umowy!C7&gt;0,[1]Umowy!M7,"")</f>
        <v>5.2499999999999998E-2</v>
      </c>
      <c r="O6" s="31">
        <f>IF([1]Umowy!C7&gt;0,M6/[1]Umowy!$H$3,"")</f>
        <v>2.4000962613254678E-3</v>
      </c>
      <c r="P6" s="36">
        <f t="shared" si="0"/>
        <v>91800000</v>
      </c>
      <c r="Q6" s="176">
        <f t="shared" si="1"/>
        <v>103656250</v>
      </c>
      <c r="R6" s="121" t="e">
        <f>SUMIFS([1]SOPF_SL!$Y$5:$Y$1993,[1]SOPF_SL!$I$5:$I$1993,$B6)</f>
        <v>#VALUE!</v>
      </c>
      <c r="S6" s="36" t="e">
        <f>SUMIFS([1]SOPF_PiKPF!F:F,[1]SOPF_PiKPF!A:A,B6)+SUMIFS([1]SOPF_PiKPF!K:K,[1]SOPF_PiKPF!A:A,B6)+SUMIFS([1]SOPF_PiKPF!L:L,[1]SOPF_PiKPF!A:A,B6)</f>
        <v>#VALUE!</v>
      </c>
      <c r="T6" s="175" t="e">
        <f>SUMIFS([1]SOPF_PiKPF!M:M,[1]SOPF_PiKPF!A:A,B6)</f>
        <v>#VALUE!</v>
      </c>
      <c r="U6" s="121" t="e">
        <f>SUMIFS([1]Analityka!AI:AI,[1]Analityka!A:A,B6,[1]Analityka!C:C,[1]Analityka!$C$4)</f>
        <v>#VALUE!</v>
      </c>
      <c r="V6" s="180">
        <v>0</v>
      </c>
      <c r="W6" s="175" t="e">
        <f>SUMIFS([1]Analityka!AI:AI,[1]Analityka!A:A,B6,[1]Analityka!C:C,[1]Analityka!#REF!)</f>
        <v>#VALUE!</v>
      </c>
    </row>
    <row r="7" spans="1:23" s="3" customFormat="1" ht="44.25" customHeight="1" x14ac:dyDescent="0.2">
      <c r="A7" s="244"/>
      <c r="B7" s="25" t="s">
        <v>147</v>
      </c>
      <c r="C7" s="24" t="s">
        <v>127</v>
      </c>
      <c r="D7" s="27" t="s">
        <v>137</v>
      </c>
      <c r="E7" s="27" t="s">
        <v>138</v>
      </c>
      <c r="F7" s="28" t="s">
        <v>157</v>
      </c>
      <c r="G7" s="30">
        <v>22950000</v>
      </c>
      <c r="H7" s="31">
        <v>0.11438756649721378</v>
      </c>
      <c r="I7" s="175">
        <v>58800000</v>
      </c>
      <c r="J7" s="35">
        <f>IF([1]Umowy!C8&gt;0,([1]Umowy!H8+[1]Umowy!H8*[1]Umowy!L8),"")</f>
        <v>49980000</v>
      </c>
      <c r="K7" s="31">
        <f>IF([1]Umowy!C8&gt;0,J7/[1]Umowy!$H$3,"")</f>
        <v>0.11438756649721378</v>
      </c>
      <c r="L7" s="36">
        <f>IF([1]Umowy!C8&gt;0,([1]Umowy!G8+[1]Umowy!G8*[1]Umowy!L8),"")</f>
        <v>58800000</v>
      </c>
      <c r="M7" s="36">
        <f>IF([1]Umowy!C8&gt;0,[1]Umowy!N8/2+[1]Umowy!N8/2*[1]Umowy!L8,"")</f>
        <v>3998400</v>
      </c>
      <c r="N7" s="33">
        <f>IF([1]Umowy!C8&gt;0,[1]Umowy!M8,"")</f>
        <v>0.08</v>
      </c>
      <c r="O7" s="31">
        <f>IF([1]Umowy!C8&gt;0,M7/[1]Umowy!$H$3,"")</f>
        <v>9.1510053197771026E-3</v>
      </c>
      <c r="P7" s="39">
        <f>G7+P12</f>
        <v>160650000</v>
      </c>
      <c r="Q7" s="181">
        <f>I7+Q12</f>
        <v>193956250</v>
      </c>
      <c r="R7" s="121" t="e">
        <f>SUMIFS([1]SOPF_SL!$Y$5:$Y$1993,[1]SOPF_SL!$I$5:$I$1993,$B7)</f>
        <v>#VALUE!</v>
      </c>
      <c r="S7" s="36" t="e">
        <f>SUMIFS([1]SOPF_PiKPF!F:F,[1]SOPF_PiKPF!A:A,B7)+SUMIFS([1]SOPF_PiKPF!K:K,[1]SOPF_PiKPF!A:A,B7)+SUMIFS([1]SOPF_PiKPF!L:L,[1]SOPF_PiKPF!A:A,B7)</f>
        <v>#VALUE!</v>
      </c>
      <c r="T7" s="175" t="e">
        <f>SUMIFS([1]SOPF_PiKPF!M:M,[1]SOPF_PiKPF!A:A,B7)</f>
        <v>#VALUE!</v>
      </c>
      <c r="U7" s="121" t="e">
        <f>SUMIFS([1]Analityka!AI:AI,[1]Analityka!A:A,B7,[1]Analityka!C:C,[1]Analityka!$C$4)</f>
        <v>#VALUE!</v>
      </c>
      <c r="V7" s="180">
        <v>0</v>
      </c>
      <c r="W7" s="175" t="e">
        <f>SUMIFS([1]Analityka!AI:AI,[1]Analityka!A:A,B7,[1]Analityka!C:C,[1]Analityka!#REF!)</f>
        <v>#VALUE!</v>
      </c>
    </row>
    <row r="8" spans="1:23" s="3" customFormat="1" ht="45" customHeight="1" x14ac:dyDescent="0.2">
      <c r="A8" s="245"/>
      <c r="B8" s="25" t="s">
        <v>148</v>
      </c>
      <c r="C8" s="24" t="s">
        <v>128</v>
      </c>
      <c r="D8" s="27" t="s">
        <v>138</v>
      </c>
      <c r="E8" s="27" t="s">
        <v>139</v>
      </c>
      <c r="F8" s="28" t="s">
        <v>158</v>
      </c>
      <c r="G8" s="30">
        <v>22950000</v>
      </c>
      <c r="H8" s="31">
        <v>1.4590250828726246E-2</v>
      </c>
      <c r="I8" s="175">
        <v>7500000</v>
      </c>
      <c r="J8" s="35">
        <f>IF([1]Umowy!C9&gt;0,([1]Umowy!H9+[1]Umowy!H9*[1]Umowy!L9),"")</f>
        <v>6375000</v>
      </c>
      <c r="K8" s="31">
        <f>IF([1]Umowy!C9&gt;0,J8/[1]Umowy!$H$3,"")</f>
        <v>1.4590250828726246E-2</v>
      </c>
      <c r="L8" s="36">
        <f>IF([1]Umowy!C9&gt;0,([1]Umowy!G9+[1]Umowy!G9*[1]Umowy!L9),"")</f>
        <v>7500000</v>
      </c>
      <c r="M8" s="36">
        <f>IF([1]Umowy!C9&gt;0,[1]Umowy!N9/2+[1]Umowy!N9/2*[1]Umowy!L9,"")</f>
        <v>2500000</v>
      </c>
      <c r="N8" s="33">
        <f>IF([1]Umowy!C9&gt;0,[1]Umowy!M9,"")</f>
        <v>0.39219999999999999</v>
      </c>
      <c r="O8" s="31">
        <f>IF([1]Umowy!C9&gt;0,M8/[1]Umowy!$H$3,"")</f>
        <v>5.721666991657352E-3</v>
      </c>
      <c r="P8" s="39">
        <f>G8+P6</f>
        <v>114750000</v>
      </c>
      <c r="Q8" s="181">
        <f>I8+Q6</f>
        <v>111156250</v>
      </c>
      <c r="R8" s="121" t="e">
        <f>SUMIFS([1]SOPF_SL!$A$5:$A$1993,[1]SOPF_SL!$I$5:$I$1993,$B8)</f>
        <v>#VALUE!</v>
      </c>
      <c r="S8" s="36" t="e">
        <f>SUMIFS([1]SOPF_PiKPF!F:F,[1]SOPF_PiKPF!A:A,B8)+SUMIFS([1]SOPF_PiKPF!K:K,[1]SOPF_PiKPF!A:A,B8)+SUMIFS([1]SOPF_PiKPF!L:L,[1]SOPF_PiKPF!A:A,B8)</f>
        <v>#VALUE!</v>
      </c>
      <c r="T8" s="175" t="e">
        <f>SUMIFS([1]SOPF_PiKPF!M:M,[1]SOPF_PiKPF!A:A,B8)</f>
        <v>#VALUE!</v>
      </c>
      <c r="U8" s="179" t="e">
        <f>SUMIFS([1]Analityka!AI:AI,[1]Analityka!A:A,B8,[1]Analityka!C:C,[1]Analityka!$C$4)/4</f>
        <v>#VALUE!</v>
      </c>
      <c r="V8" s="182">
        <v>0</v>
      </c>
      <c r="W8" s="175" t="e">
        <f>SUMIFS([1]Analityka!AI:AI,[1]Analityka!A:A,B8,[1]Analityka!C:C,[1]Analityka!#REF!)</f>
        <v>#VALUE!</v>
      </c>
    </row>
    <row r="9" spans="1:23" s="3" customFormat="1" ht="45" customHeight="1" x14ac:dyDescent="0.2">
      <c r="A9" s="243">
        <v>2019</v>
      </c>
      <c r="B9" s="25" t="s">
        <v>149</v>
      </c>
      <c r="C9" s="24" t="s">
        <v>129</v>
      </c>
      <c r="D9" s="27" t="s">
        <v>139</v>
      </c>
      <c r="E9" s="27" t="s">
        <v>140</v>
      </c>
      <c r="F9" s="28" t="s">
        <v>159</v>
      </c>
      <c r="G9" s="30">
        <v>22950000</v>
      </c>
      <c r="H9" s="31">
        <f>IF([1]Umowy!C9&gt;0,G9/[1]Umowy!$H$3,"")</f>
        <v>5.2524902983414487E-2</v>
      </c>
      <c r="I9" s="175">
        <v>83380953</v>
      </c>
      <c r="J9" s="35">
        <f>([1]Umowy!H10+[1]Umowy!H10*[1]Umowy!L10)</f>
        <v>140080000</v>
      </c>
      <c r="K9" s="31">
        <f>IF([1]Umowy!C7&gt;0,J9/[1]Umowy!$H$3,"")</f>
        <v>0.32059644487654476</v>
      </c>
      <c r="L9" s="36">
        <f>IF([1]Umowy!C10&gt;0,([1]Umowy!G10+[1]Umowy!G10*[1]Umowy!L10),"")</f>
        <v>166761906</v>
      </c>
      <c r="M9" s="36">
        <f>IF([1]Umowy!C10&gt;0,[1]Umowy!N10/2+[1]Umowy!N10/2*[1]Umowy!L10,"")</f>
        <v>18525580</v>
      </c>
      <c r="N9" s="33">
        <f>IF([1]Umowy!C7&gt;0,[1]Umowy!M7,"")</f>
        <v>5.2499999999999998E-2</v>
      </c>
      <c r="O9" s="31">
        <f>IF([1]Umowy!C7&gt;0,M9/[1]Umowy!$H$3,"")</f>
        <v>4.2398879834923041E-2</v>
      </c>
      <c r="P9" s="39">
        <f>G9+P5</f>
        <v>91800000</v>
      </c>
      <c r="Q9" s="181">
        <f>I9+Q5</f>
        <v>162068453</v>
      </c>
      <c r="R9" s="121" t="e">
        <f>SUMIFS([1]SOPF_SL!$Y$5:$Y$1993,[1]SOPF_SL!$I$5:$I$1993,$B9)</f>
        <v>#VALUE!</v>
      </c>
      <c r="S9" s="36" t="e">
        <f>SUMIFS([1]SOPF_PiKPF!F:F,[1]SOPF_PiKPF!A:A,B9)+SUMIFS([1]SOPF_PiKPF!K:K,[1]SOPF_PiKPF!A:A,B9)+SUMIFS([1]SOPF_PiKPF!L:L,[1]SOPF_PiKPF!A:A,B9)</f>
        <v>#VALUE!</v>
      </c>
      <c r="T9" s="175" t="e">
        <f>SUMIFS([1]SOPF_PiKPF!M:M,[1]SOPF_PiKPF!A:A,B9)</f>
        <v>#VALUE!</v>
      </c>
      <c r="U9" s="121" t="e">
        <f>SUMIFS([1]Analityka!AI:AI,[1]Analityka!A:A,B9,[1]Analityka!C:C,[1]Analityka!$C$4)</f>
        <v>#VALUE!</v>
      </c>
      <c r="V9" s="180">
        <v>0</v>
      </c>
      <c r="W9" s="175" t="e">
        <f>SUMIFS([1]Analityka!AI:AI,[1]Analityka!A:A,B9,[1]Analityka!C:C,[1]Analityka!#REF!)</f>
        <v>#VALUE!</v>
      </c>
    </row>
    <row r="10" spans="1:23" s="3" customFormat="1" ht="45" customHeight="1" x14ac:dyDescent="0.2">
      <c r="A10" s="244"/>
      <c r="B10" s="25" t="s">
        <v>150</v>
      </c>
      <c r="C10" s="24" t="s">
        <v>130</v>
      </c>
      <c r="D10" s="27" t="s">
        <v>140</v>
      </c>
      <c r="E10" s="27" t="s">
        <v>141</v>
      </c>
      <c r="F10" s="28" t="s">
        <v>160</v>
      </c>
      <c r="G10" s="30">
        <v>22950000</v>
      </c>
      <c r="H10" s="31">
        <f>IF([1]Umowy!C10&gt;0,G10/[1]Umowy!$H$3,"")</f>
        <v>5.2524902983414487E-2</v>
      </c>
      <c r="I10" s="175">
        <v>62195122</v>
      </c>
      <c r="J10" s="35">
        <f>([1]Umowy!H11+[1]Umowy!H11*[1]Umowy!L11)</f>
        <v>102000000</v>
      </c>
      <c r="K10" s="31">
        <f>IF([1]Umowy!C8&gt;0,J10/[1]Umowy!$H$3,"")</f>
        <v>0.23344401325961994</v>
      </c>
      <c r="L10" s="36">
        <f>IF([1]Umowy!C11&gt;0,([1]Umowy!G11+[1]Umowy!G11*[1]Umowy!L11),"")</f>
        <v>124390244</v>
      </c>
      <c r="M10" s="36">
        <f>IF([1]Umowy!C11&gt;0,[1]Umowy!N11/2+[1]Umowy!N11/2*[1]Umowy!L11,"")</f>
        <v>11143500</v>
      </c>
      <c r="N10" s="33">
        <f>IF([1]Umowy!C8&gt;0,[1]Umowy!M8,"")</f>
        <v>0.08</v>
      </c>
      <c r="O10" s="31">
        <f>IF([1]Umowy!C8&gt;0,M10/[1]Umowy!$H$3,"")</f>
        <v>2.5503758448613481E-2</v>
      </c>
      <c r="P10" s="39">
        <f>G10+P6</f>
        <v>114750000</v>
      </c>
      <c r="Q10" s="181">
        <f>I10+Q6</f>
        <v>165851372</v>
      </c>
      <c r="R10" s="121" t="e">
        <f>SUMIFS([1]SOPF_SL!$Y$5:$Y$1993,[1]SOPF_SL!$I$5:$I$1993,$B10)</f>
        <v>#VALUE!</v>
      </c>
      <c r="S10" s="36" t="e">
        <f>SUMIFS([1]SOPF_PiKPF!F:F,[1]SOPF_PiKPF!A:A,B10)+SUMIFS([1]SOPF_PiKPF!K:K,[1]SOPF_PiKPF!A:A,B10)+SUMIFS([1]SOPF_PiKPF!L:L,[1]SOPF_PiKPF!A:A,B10)</f>
        <v>#VALUE!</v>
      </c>
      <c r="T10" s="175" t="e">
        <f>SUMIFS([1]SOPF_PiKPF!M:M,[1]SOPF_PiKPF!A:A,B10)</f>
        <v>#VALUE!</v>
      </c>
      <c r="U10" s="121" t="e">
        <f>SUMIFS([1]Analityka!AI:AI,[1]Analityka!A:A,B10,[1]Analityka!C:C,[1]Analityka!$C$4)</f>
        <v>#VALUE!</v>
      </c>
      <c r="V10" s="180">
        <v>0</v>
      </c>
      <c r="W10" s="175" t="e">
        <f>SUMIFS([1]Analityka!AI:AI,[1]Analityka!A:A,B10,[1]Analityka!C:C,[1]Analityka!#REF!)</f>
        <v>#VALUE!</v>
      </c>
    </row>
    <row r="11" spans="1:23" s="3" customFormat="1" ht="45" customHeight="1" x14ac:dyDescent="0.2">
      <c r="A11" s="244"/>
      <c r="B11" s="25" t="s">
        <v>151</v>
      </c>
      <c r="C11" s="24" t="s">
        <v>131</v>
      </c>
      <c r="D11" s="27" t="s">
        <v>141</v>
      </c>
      <c r="E11" s="27" t="s">
        <v>142</v>
      </c>
      <c r="F11" s="28" t="s">
        <v>161</v>
      </c>
      <c r="G11" s="30">
        <v>22950000</v>
      </c>
      <c r="H11" s="31">
        <f>IF([1]Umowy!C11&gt;0,G11/[1]Umowy!$H$3,"")</f>
        <v>5.2524902983414487E-2</v>
      </c>
      <c r="I11" s="175">
        <v>26000000</v>
      </c>
      <c r="J11" s="35">
        <f>([1]Umowy!H12+[1]Umowy!H12*[1]Umowy!L12)</f>
        <v>44200000</v>
      </c>
      <c r="K11" s="31">
        <f>IF([1]Umowy!C9&gt;0,J11/[1]Umowy!$H$3,"")</f>
        <v>0.10115907241250198</v>
      </c>
      <c r="L11" s="36">
        <f>IF([1]Umowy!C12&gt;0,([1]Umowy!G12+[1]Umowy!G12*[1]Umowy!L12),"")</f>
        <v>52000000</v>
      </c>
      <c r="M11" s="36">
        <f>IF([1]Umowy!C12&gt;0,[1]Umowy!N12/2+[1]Umowy!N12/2*[1]Umowy!L12,"")</f>
        <v>4066400</v>
      </c>
      <c r="N11" s="33">
        <f>IF([1]Umowy!C9&gt;0,[1]Umowy!M9,"")</f>
        <v>0.39219999999999999</v>
      </c>
      <c r="O11" s="31">
        <f>IF([1]Umowy!C9&gt;0,M11/[1]Umowy!$H$3,"")</f>
        <v>9.3066346619501816E-3</v>
      </c>
      <c r="P11" s="39">
        <f>G11+P7</f>
        <v>183600000</v>
      </c>
      <c r="Q11" s="181">
        <f>I11+Q7</f>
        <v>219956250</v>
      </c>
      <c r="R11" s="121" t="e">
        <f>SUMIFS([1]SOPF_SL!$Y$5:$Y$1993,[1]SOPF_SL!$I$5:$I$1993,$B11)</f>
        <v>#VALUE!</v>
      </c>
      <c r="S11" s="36" t="e">
        <f>SUMIFS([1]SOPF_PiKPF!F:F,[1]SOPF_PiKPF!A:A,B11)+SUMIFS([1]SOPF_PiKPF!K:K,[1]SOPF_PiKPF!A:A,B11)+SUMIFS([1]SOPF_PiKPF!L:L,[1]SOPF_PiKPF!A:A,B11)</f>
        <v>#VALUE!</v>
      </c>
      <c r="T11" s="175" t="e">
        <f>SUMIFS([1]SOPF_PiKPF!M:M,[1]SOPF_PiKPF!A:A,B11)</f>
        <v>#VALUE!</v>
      </c>
      <c r="U11" s="121" t="e">
        <f>SUMIFS([1]Analityka!AI:AI,[1]Analityka!A:A,B11,[1]Analityka!C:C,[1]Analityka!$C$4)</f>
        <v>#VALUE!</v>
      </c>
      <c r="V11" s="180">
        <v>0</v>
      </c>
      <c r="W11" s="175" t="e">
        <f>SUMIFS([1]Analityka!AI:AI,[1]Analityka!A:A,B11,[1]Analityka!C:C,[1]Analityka!#REF!)</f>
        <v>#VALUE!</v>
      </c>
    </row>
    <row r="12" spans="1:23" s="3" customFormat="1" ht="45" customHeight="1" thickBot="1" x14ac:dyDescent="0.25">
      <c r="A12" s="245"/>
      <c r="B12" s="25" t="s">
        <v>152</v>
      </c>
      <c r="C12" s="24" t="s">
        <v>132</v>
      </c>
      <c r="D12" s="27" t="s">
        <v>142</v>
      </c>
      <c r="E12" s="27" t="s">
        <v>153</v>
      </c>
      <c r="F12" s="28" t="s">
        <v>162</v>
      </c>
      <c r="G12" s="30">
        <v>22950000</v>
      </c>
      <c r="H12" s="41">
        <f>IF([1]Umowy!C12&gt;0,G12/[1]Umowy!$H$3,"")</f>
        <v>5.2524902983414487E-2</v>
      </c>
      <c r="I12" s="183">
        <v>24000000</v>
      </c>
      <c r="J12" s="184">
        <f>([1]Umowy!H13+[1]Umowy!H13*[1]Umowy!L13)</f>
        <v>40800000</v>
      </c>
      <c r="K12" s="41">
        <f>IF([1]Umowy!C10&gt;0,J12/[1]Umowy!$H$3,"")</f>
        <v>9.3377605303847977E-2</v>
      </c>
      <c r="L12" s="129">
        <f>IF([1]Umowy!C13&gt;0,([1]Umowy!G13+[1]Umowy!G13*[1]Umowy!L13),"")</f>
        <v>48000000</v>
      </c>
      <c r="M12" s="129">
        <f>IF([1]Umowy!C13&gt;0,[1]Umowy!N13/2+[1]Umowy!N13/2*[1]Umowy!L13,"")</f>
        <v>4663848</v>
      </c>
      <c r="N12" s="45">
        <f>IF([1]Umowy!C10&gt;0,[1]Umowy!M10,"")</f>
        <v>0.115</v>
      </c>
      <c r="O12" s="41">
        <f>IF([1]Umowy!C10&gt;0,M12/[1]Umowy!$H$3,"")</f>
        <v>1.0673994062282862E-2</v>
      </c>
      <c r="P12" s="185">
        <f>G12+P8</f>
        <v>137700000</v>
      </c>
      <c r="Q12" s="186">
        <f>I12+Q8</f>
        <v>135156250</v>
      </c>
      <c r="R12" s="127" t="e">
        <f>SUMIFS([1]SOPF_SL!$Y$5:$Y$1993,[1]SOPF_SL!$I$5:$I$1993,$B12)</f>
        <v>#VALUE!</v>
      </c>
      <c r="S12" s="129" t="e">
        <f>SUMIFS([1]SOPF_PiKPF!F:F,[1]SOPF_PiKPF!A:A,B12)+SUMIFS([1]SOPF_PiKPF!K:K,[1]SOPF_PiKPF!A:A,B12)+SUMIFS([1]SOPF_PiKPF!L:L,[1]SOPF_PiKPF!A:A,B12)</f>
        <v>#VALUE!</v>
      </c>
      <c r="T12" s="183" t="e">
        <f>SUMIFS([1]SOPF_PiKPF!M:M,[1]SOPF_PiKPF!A:A,B12)</f>
        <v>#VALUE!</v>
      </c>
      <c r="U12" s="127" t="e">
        <f>SUMIFS([1]Analityka!AI:AI,[1]Analityka!A:A,B12,[1]Analityka!C:C,[1]Analityka!$C$4)</f>
        <v>#VALUE!</v>
      </c>
      <c r="V12" s="187">
        <v>0</v>
      </c>
      <c r="W12" s="183" t="e">
        <f>SUMIFS([1]Analityka!AI:AI,[1]Analityka!A:A,B12,[1]Analityka!C:C,[1]Analityka!#REF!)</f>
        <v>#VALUE!</v>
      </c>
    </row>
    <row r="13" spans="1:23" s="14" customFormat="1" ht="45" customHeight="1" thickBot="1" x14ac:dyDescent="0.25">
      <c r="F13" s="47" t="s">
        <v>104</v>
      </c>
      <c r="G13" s="131">
        <f>SUM(G3:G12)</f>
        <v>229500000</v>
      </c>
      <c r="H13" s="188">
        <f>G13/[1]Umowy!$H$3</f>
        <v>0.5252490298341449</v>
      </c>
      <c r="I13" s="189">
        <f>SUM(I3:I12)</f>
        <v>365532325</v>
      </c>
      <c r="J13" s="190">
        <f>SUM(J3:J12)</f>
        <v>468860000</v>
      </c>
      <c r="K13" s="188">
        <f>J13/[1]Umowy!$H$3</f>
        <v>1.0730643142833864</v>
      </c>
      <c r="L13" s="191">
        <f>SUM(L3:L12)</f>
        <v>561108400</v>
      </c>
      <c r="M13" s="189">
        <f>SUM(M3:M12)</f>
        <v>51182415.5</v>
      </c>
      <c r="N13" s="134"/>
      <c r="O13" s="192">
        <f>SUM(O3:O12)</f>
        <v>0.11713949492785665</v>
      </c>
      <c r="R13" s="131" t="e">
        <f t="shared" ref="R13:W13" si="2">SUM(R3:R12)</f>
        <v>#VALUE!</v>
      </c>
      <c r="S13" s="193" t="e">
        <f t="shared" si="2"/>
        <v>#VALUE!</v>
      </c>
      <c r="T13" s="189" t="e">
        <f t="shared" si="2"/>
        <v>#VALUE!</v>
      </c>
      <c r="U13" s="131" t="e">
        <f t="shared" si="2"/>
        <v>#VALUE!</v>
      </c>
      <c r="V13" s="193">
        <f t="shared" si="2"/>
        <v>0</v>
      </c>
      <c r="W13" s="189" t="e">
        <f t="shared" si="2"/>
        <v>#VALUE!</v>
      </c>
    </row>
    <row r="14" spans="1:23" ht="12.75" customHeight="1" thickBot="1" x14ac:dyDescent="0.25"/>
    <row r="15" spans="1:23" s="23" customFormat="1" ht="45" customHeight="1" x14ac:dyDescent="0.2">
      <c r="A15" s="15"/>
      <c r="B15" s="15" t="s">
        <v>36</v>
      </c>
      <c r="C15" s="15" t="s">
        <v>37</v>
      </c>
      <c r="D15" s="15" t="s">
        <v>38</v>
      </c>
      <c r="E15" s="15" t="s">
        <v>112</v>
      </c>
      <c r="F15" s="16" t="s">
        <v>40</v>
      </c>
      <c r="G15" s="194" t="s">
        <v>42</v>
      </c>
      <c r="H15" s="195" t="s">
        <v>43</v>
      </c>
      <c r="I15" s="196" t="s">
        <v>113</v>
      </c>
      <c r="J15" s="194" t="s">
        <v>42</v>
      </c>
      <c r="K15" s="195" t="s">
        <v>43</v>
      </c>
      <c r="L15" s="195" t="s">
        <v>113</v>
      </c>
      <c r="M15" s="195" t="s">
        <v>114</v>
      </c>
      <c r="N15" s="197" t="s">
        <v>103</v>
      </c>
      <c r="O15" s="196" t="s">
        <v>48</v>
      </c>
      <c r="P15" s="198" t="s">
        <v>49</v>
      </c>
      <c r="Q15" s="199" t="s">
        <v>50</v>
      </c>
      <c r="R15" s="194" t="s">
        <v>115</v>
      </c>
      <c r="S15" s="200" t="s">
        <v>116</v>
      </c>
      <c r="T15" s="196" t="s">
        <v>117</v>
      </c>
      <c r="U15" s="198" t="s">
        <v>118</v>
      </c>
      <c r="V15" s="200" t="s">
        <v>119</v>
      </c>
      <c r="W15" s="196" t="s">
        <v>120</v>
      </c>
    </row>
    <row r="16" spans="1:23" s="3" customFormat="1" ht="35.1" customHeight="1" thickBot="1" x14ac:dyDescent="0.25">
      <c r="A16" s="201" t="s">
        <v>105</v>
      </c>
      <c r="B16" s="25" t="s">
        <v>121</v>
      </c>
      <c r="C16" s="24" t="str">
        <f>IF([1]Umowy!C10=0,[1]Umowy!B10,"")</f>
        <v/>
      </c>
      <c r="D16" s="27" t="str">
        <f>IF([1]Umowy!C10=0,"","")</f>
        <v/>
      </c>
      <c r="E16" s="27" t="str">
        <f>IFERROR(IF([1]Umowy!C10=0,(D16+([1]Umowy!K10*30.42)-1),""),"")</f>
        <v/>
      </c>
      <c r="F16" s="28" t="str">
        <f>IF([1]Umowy!C10=0,"","")</f>
        <v/>
      </c>
      <c r="G16" s="177" t="str">
        <f>IF([1]Umowy!C10=0,[1]Umowy!H10,"")</f>
        <v/>
      </c>
      <c r="H16" s="202" t="str">
        <f>IF([1]Umowy!C10=0,G16/[1]Umowy!$H$3,"")</f>
        <v/>
      </c>
      <c r="I16" s="203" t="str">
        <f>IF([1]Umowy!C10=0,[1]Umowy!G10,"")</f>
        <v/>
      </c>
      <c r="J16" s="177" t="str">
        <f>IF([1]Umowy!C10=0,([1]Umowy!H10+[1]Umowy!H10*[1]Umowy!L10),"")</f>
        <v/>
      </c>
      <c r="K16" s="202" t="str">
        <f>IF([1]Umowy!C10=0,J16/[1]Umowy!$H$3,"")</f>
        <v/>
      </c>
      <c r="L16" s="204" t="str">
        <f>IF([1]Umowy!C10=0,([1]Umowy!G10+[1]Umowy!G10*[1]Umowy!L10),"")</f>
        <v/>
      </c>
      <c r="M16" s="204" t="str">
        <f>IF([1]Umowy!C10=0,[1]Umowy!N10/2+[1]Umowy!N10/2*[1]Umowy!L10,"")</f>
        <v/>
      </c>
      <c r="N16" s="205" t="str">
        <f>IF([1]Umowy!C10=0,[1]Umowy!M10,"")</f>
        <v/>
      </c>
      <c r="O16" s="34" t="str">
        <f>IF([1]Umowy!C10=0,M16/[1]Umowy!$H$3,"")</f>
        <v/>
      </c>
      <c r="P16" s="38" t="e">
        <f>G16+#REF!</f>
        <v>#VALUE!</v>
      </c>
      <c r="Q16" s="181" t="e">
        <f>I16+#REF!</f>
        <v>#VALUE!</v>
      </c>
      <c r="R16" s="121" t="e">
        <f>SUMIFS([1]SOPF_SL!$Y$5:$Y$1993,[1]SOPF_SL!$I$5:$I$1993,$B16)</f>
        <v>#VALUE!</v>
      </c>
      <c r="S16" s="178" t="e">
        <f>SUMIFS([1]SOPF_PiKPF!F:F,[1]SOPF_PiKPF!A:A,B16)+SUMIFS([1]SOPF_PiKPF!K:K,[1]SOPF_PiKPF!A:A,B16)+SUMIFS([1]SOPF_PiKPF!L:L,[1]SOPF_PiKPF!A:A,B16)</f>
        <v>#VALUE!</v>
      </c>
      <c r="T16" s="175" t="e">
        <f>SUMIFS([1]SOPF_PiKPF!M:M,[1]SOPF_PiKPF!A:A,B16)</f>
        <v>#VALUE!</v>
      </c>
      <c r="U16" s="35" t="e">
        <f>SUMIFS([1]Analityka!W:W,[1]Analityka!A:A,B16,[1]Analityka!C:C,[1]Analityka!$C$4)</f>
        <v>#VALUE!</v>
      </c>
      <c r="V16" s="178" t="e">
        <f>SUMIFS([1]Analityka!W:W,[1]Analityka!A:A,B16,[1]Analityka!C:C,[1]Analityka!$C$32)</f>
        <v>#VALUE!</v>
      </c>
      <c r="W16" s="175" t="e">
        <f>SUMIFS([1]Analityka!W:W,[1]Analityka!A:A,B16,[1]Analityka!C:C,[1]Analityka!#REF!)</f>
        <v>#VALUE!</v>
      </c>
    </row>
    <row r="17" spans="1:15" s="14" customFormat="1" ht="45" customHeight="1" thickBot="1" x14ac:dyDescent="0.25">
      <c r="A17" s="145"/>
      <c r="F17" s="47" t="s">
        <v>104</v>
      </c>
      <c r="G17" s="148">
        <f>SUM(G16:G16)</f>
        <v>0</v>
      </c>
      <c r="H17" s="206">
        <f>G17/[1]Umowy!$H$3</f>
        <v>0</v>
      </c>
      <c r="I17" s="207">
        <f>SUM(I16:I16)</f>
        <v>0</v>
      </c>
      <c r="J17" s="148">
        <f>SUM(J16:J16)</f>
        <v>0</v>
      </c>
      <c r="K17" s="206">
        <f>SUM(K16:K16)</f>
        <v>0</v>
      </c>
      <c r="L17" s="207">
        <f>SUM(L16:L16)</f>
        <v>0</v>
      </c>
      <c r="M17" s="208">
        <f>SUM(M16:M16)</f>
        <v>0</v>
      </c>
      <c r="N17" s="134"/>
      <c r="O17" s="192">
        <f>SUM(O16:O16)</f>
        <v>0</v>
      </c>
    </row>
    <row r="18" spans="1:15" ht="15" thickBot="1" x14ac:dyDescent="0.25"/>
    <row r="19" spans="1:15" ht="45" customHeight="1" thickBot="1" x14ac:dyDescent="0.25">
      <c r="F19" s="147" t="s">
        <v>106</v>
      </c>
      <c r="G19" s="148">
        <f t="shared" ref="G19:M19" si="3">G17+G13</f>
        <v>229500000</v>
      </c>
      <c r="H19" s="209">
        <f t="shared" si="3"/>
        <v>0.5252490298341449</v>
      </c>
      <c r="I19" s="148">
        <f t="shared" si="3"/>
        <v>365532325</v>
      </c>
      <c r="J19" s="148">
        <f t="shared" si="3"/>
        <v>468860000</v>
      </c>
      <c r="K19" s="209">
        <f t="shared" si="3"/>
        <v>1.0730643142833864</v>
      </c>
      <c r="L19" s="149">
        <f t="shared" si="3"/>
        <v>561108400</v>
      </c>
      <c r="M19" s="149">
        <f t="shared" si="3"/>
        <v>51182415.5</v>
      </c>
    </row>
    <row r="20" spans="1:15" ht="18" customHeight="1" thickBot="1" x14ac:dyDescent="0.25"/>
    <row r="21" spans="1:15" ht="45" customHeight="1" x14ac:dyDescent="0.2">
      <c r="C21" s="263" t="s">
        <v>107</v>
      </c>
      <c r="D21" s="264"/>
      <c r="E21" s="265"/>
      <c r="G21" s="263" t="s">
        <v>108</v>
      </c>
      <c r="H21" s="264"/>
      <c r="I21" s="264"/>
      <c r="J21" s="265"/>
    </row>
    <row r="22" spans="1:15" ht="45" customHeight="1" x14ac:dyDescent="0.2">
      <c r="C22" s="210" t="s">
        <v>122</v>
      </c>
      <c r="D22" s="58" t="s">
        <v>53</v>
      </c>
      <c r="E22" s="211" t="s">
        <v>54</v>
      </c>
      <c r="G22" s="266" t="s">
        <v>122</v>
      </c>
      <c r="H22" s="267"/>
      <c r="I22" s="58" t="s">
        <v>53</v>
      </c>
      <c r="J22" s="211" t="s">
        <v>54</v>
      </c>
    </row>
    <row r="23" spans="1:15" ht="45" customHeight="1" x14ac:dyDescent="0.2">
      <c r="C23" s="152" t="s">
        <v>55</v>
      </c>
      <c r="D23" s="212">
        <f>J13</f>
        <v>468860000</v>
      </c>
      <c r="E23" s="213">
        <f>D23/[1]Umowy!$H$3</f>
        <v>1.0730643142833864</v>
      </c>
      <c r="G23" s="251" t="s">
        <v>55</v>
      </c>
      <c r="H23" s="252"/>
      <c r="I23" s="214">
        <f>J13+J17</f>
        <v>468860000</v>
      </c>
      <c r="J23" s="213">
        <f>I23/[1]Umowy!$H$3</f>
        <v>1.0730643142833864</v>
      </c>
    </row>
    <row r="24" spans="1:15" ht="45" customHeight="1" x14ac:dyDescent="0.2">
      <c r="C24" s="152" t="s">
        <v>56</v>
      </c>
      <c r="D24" s="214">
        <f>M13</f>
        <v>51182415.5</v>
      </c>
      <c r="E24" s="213">
        <f>D24/[1]Umowy!$H$3</f>
        <v>0.11713949492785665</v>
      </c>
      <c r="G24" s="251" t="s">
        <v>56</v>
      </c>
      <c r="H24" s="252"/>
      <c r="I24" s="214">
        <f>M13+M17</f>
        <v>51182415.5</v>
      </c>
      <c r="J24" s="213">
        <f>I24/[1]Umowy!$H$3</f>
        <v>0.11713949492785665</v>
      </c>
    </row>
    <row r="25" spans="1:15" ht="45" customHeight="1" x14ac:dyDescent="0.2">
      <c r="C25" s="152" t="s">
        <v>57</v>
      </c>
      <c r="D25" s="214">
        <f>17000000-6775</f>
        <v>16993225</v>
      </c>
      <c r="E25" s="213">
        <f>D25/[1]Umowy!$H$3</f>
        <v>3.8891829825722604E-2</v>
      </c>
      <c r="G25" s="251" t="s">
        <v>57</v>
      </c>
      <c r="H25" s="252"/>
      <c r="I25" s="214">
        <f>17000000-6775</f>
        <v>16993225</v>
      </c>
      <c r="J25" s="213">
        <f>I25/[1]Umowy!$H$3</f>
        <v>3.8891829825722604E-2</v>
      </c>
    </row>
    <row r="26" spans="1:15" ht="45" customHeight="1" thickBot="1" x14ac:dyDescent="0.25">
      <c r="C26" s="215" t="s">
        <v>58</v>
      </c>
      <c r="D26" s="216">
        <f>SUM(D23:D25)</f>
        <v>537035640.5</v>
      </c>
      <c r="E26" s="217">
        <f>SUM(E23:E25)</f>
        <v>1.2290956390369656</v>
      </c>
      <c r="G26" s="261" t="s">
        <v>58</v>
      </c>
      <c r="H26" s="262"/>
      <c r="I26" s="216">
        <f>SUM(I23:I25)</f>
        <v>537035640.5</v>
      </c>
      <c r="J26" s="217">
        <f>SUM(J23:J25)</f>
        <v>1.2290956390369656</v>
      </c>
    </row>
  </sheetData>
  <mergeCells count="13">
    <mergeCell ref="A9:A12"/>
    <mergeCell ref="G1:I1"/>
    <mergeCell ref="J1:O1"/>
    <mergeCell ref="R1:T1"/>
    <mergeCell ref="U1:W1"/>
    <mergeCell ref="A3:A8"/>
    <mergeCell ref="G26:H26"/>
    <mergeCell ref="C21:E21"/>
    <mergeCell ref="G21:J21"/>
    <mergeCell ref="G22:H22"/>
    <mergeCell ref="G23:H23"/>
    <mergeCell ref="G24:H24"/>
    <mergeCell ref="G25:H25"/>
  </mergeCells>
  <phoneticPr fontId="9" type="noConversion"/>
  <pageMargins left="0.23622047244094491" right="0.23622047244094491" top="0.55118110236220474" bottom="0.55118110236220474" header="0.31496062992125984" footer="0.31496062992125984"/>
  <pageSetup paperSize="9" scale="49" orientation="landscape" r:id="rId1"/>
  <headerFooter>
    <oddHeader>&amp;LLokalizacja pliku:  &amp;Z&amp;F&amp;F&amp;RArkusz:  &amp;A</oddHeader>
    <oddFooter>&amp;LData:  &amp;D   godzina:  &amp;T&amp;CStrona &amp;P z &amp;N&amp;RPrzygotował Andrzej Wójcik        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Wykres</vt:lpstr>
      <vt:lpstr>Tabela</vt:lpstr>
      <vt:lpstr>I</vt:lpstr>
      <vt:lpstr>IIa</vt:lpstr>
      <vt:lpstr>III</vt:lpstr>
      <vt:lpstr>IV</vt:lpstr>
      <vt:lpstr>I!Obszar_wydruku</vt:lpstr>
      <vt:lpstr>III!Obszar_wydruku</vt:lpstr>
      <vt:lpstr>IV!Obszar_wydruku</vt:lpstr>
      <vt:lpstr>Tabela!Obszar_wydruku</vt:lpstr>
      <vt:lpstr>Wykres!Obszar_wydruku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Wójcik</dc:creator>
  <cp:lastModifiedBy>Julita  Kacprzyk</cp:lastModifiedBy>
  <cp:lastPrinted>2020-01-21T09:00:54Z</cp:lastPrinted>
  <dcterms:created xsi:type="dcterms:W3CDTF">2019-12-24T09:13:04Z</dcterms:created>
  <dcterms:modified xsi:type="dcterms:W3CDTF">2020-01-21T09:12:53Z</dcterms:modified>
</cp:coreProperties>
</file>